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ириллова (А.А.)\ТАРИФНАЯ СМЕТА\Отчеты по исполнению ТС\ТС 1 полугодие 2025г (сайт)\"/>
    </mc:Choice>
  </mc:AlternateContent>
  <xr:revisionPtr revIDLastSave="0" documentId="13_ncr:1_{F5B749C8-2F07-4FAC-96F6-AF4EF458D6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.яз." sheetId="2" r:id="rId1"/>
  </sheets>
  <calcPr calcId="181029"/>
</workbook>
</file>

<file path=xl/calcChain.xml><?xml version="1.0" encoding="utf-8"?>
<calcChain xmlns="http://schemas.openxmlformats.org/spreadsheetml/2006/main">
  <c r="F18" i="2" l="1"/>
  <c r="E39" i="2"/>
  <c r="E31" i="2"/>
  <c r="E24" i="2"/>
  <c r="D58" i="2"/>
  <c r="D49" i="2"/>
  <c r="D39" i="2"/>
  <c r="D31" i="2"/>
  <c r="D30" i="2"/>
  <c r="D24" i="2"/>
  <c r="D14" i="2" l="1"/>
  <c r="F58" i="2"/>
  <c r="F57" i="2"/>
  <c r="F56" i="2"/>
  <c r="F55" i="2"/>
  <c r="F54" i="2"/>
  <c r="F53" i="2"/>
  <c r="F52" i="2"/>
  <c r="F48" i="2"/>
  <c r="F47" i="2"/>
  <c r="F46" i="2"/>
  <c r="F45" i="2"/>
  <c r="F44" i="2"/>
  <c r="F42" i="2"/>
  <c r="F41" i="2"/>
  <c r="F40" i="2"/>
  <c r="D38" i="2"/>
  <c r="F37" i="2"/>
  <c r="F36" i="2"/>
  <c r="F35" i="2"/>
  <c r="F34" i="2"/>
  <c r="F33" i="2"/>
  <c r="F32" i="2"/>
  <c r="F30" i="2"/>
  <c r="F28" i="2"/>
  <c r="F27" i="2"/>
  <c r="F26" i="2"/>
  <c r="F25" i="2"/>
  <c r="D23" i="2"/>
  <c r="F21" i="2"/>
  <c r="F20" i="2"/>
  <c r="F19" i="2"/>
  <c r="F17" i="2"/>
  <c r="F16" i="2"/>
  <c r="F15" i="2"/>
  <c r="F13" i="2"/>
  <c r="F12" i="2"/>
  <c r="E11" i="2"/>
  <c r="D11" i="2"/>
  <c r="F10" i="2"/>
  <c r="F9" i="2"/>
  <c r="F8" i="2"/>
  <c r="F7" i="2"/>
  <c r="E6" i="2"/>
  <c r="D6" i="2"/>
  <c r="E14" i="2" l="1"/>
  <c r="E5" i="2" s="1"/>
  <c r="D5" i="2"/>
  <c r="E38" i="2"/>
  <c r="F38" i="2" s="1"/>
  <c r="D22" i="2"/>
  <c r="F6" i="2"/>
  <c r="F11" i="2"/>
  <c r="F24" i="2"/>
  <c r="F39" i="2"/>
  <c r="F31" i="2"/>
  <c r="F14" i="2" l="1"/>
  <c r="F5" i="2"/>
  <c r="F29" i="2"/>
  <c r="E23" i="2"/>
  <c r="F23" i="2" l="1"/>
  <c r="E22" i="2"/>
  <c r="F49" i="2" l="1"/>
  <c r="F22" i="2"/>
</calcChain>
</file>

<file path=xl/sharedStrings.xml><?xml version="1.0" encoding="utf-8"?>
<sst xmlns="http://schemas.openxmlformats.org/spreadsheetml/2006/main" count="168" uniqueCount="110">
  <si>
    <t>I.</t>
  </si>
  <si>
    <t>1.</t>
  </si>
  <si>
    <t>1.1.</t>
  </si>
  <si>
    <t>1.2.</t>
  </si>
  <si>
    <t>1.3.</t>
  </si>
  <si>
    <t>1.4.</t>
  </si>
  <si>
    <t>2.</t>
  </si>
  <si>
    <t>2.1.</t>
  </si>
  <si>
    <t>2.2.</t>
  </si>
  <si>
    <t>3.</t>
  </si>
  <si>
    <t>3.1.</t>
  </si>
  <si>
    <t>3.2.</t>
  </si>
  <si>
    <t>4.</t>
  </si>
  <si>
    <t>5.</t>
  </si>
  <si>
    <t>6.</t>
  </si>
  <si>
    <t>II.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</si>
  <si>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</si>
  <si>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</si>
  <si>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</si>
  <si>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</si>
  <si>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</si>
  <si>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</si>
  <si>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</si>
  <si>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</si>
  <si>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</si>
  <si>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</si>
  <si>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</si>
  <si>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8.1.</t>
  </si>
  <si>
    <t>8.2.</t>
  </si>
  <si>
    <t>8.3.</t>
  </si>
  <si>
    <t>8.4.</t>
  </si>
  <si>
    <t>8.5.</t>
  </si>
  <si>
    <t>8.6.</t>
  </si>
  <si>
    <t>8.7.</t>
  </si>
  <si>
    <t>8.8.</t>
  </si>
  <si>
    <t>III.</t>
  </si>
  <si>
    <t>IV.</t>
  </si>
  <si>
    <t>V.</t>
  </si>
  <si>
    <t>VI.</t>
  </si>
  <si>
    <t>тыс.м³</t>
  </si>
  <si>
    <t>VII.</t>
  </si>
  <si>
    <t>%</t>
  </si>
  <si>
    <t xml:space="preserve">   -"- в натуральных показателях</t>
  </si>
  <si>
    <t>VIII.</t>
  </si>
  <si>
    <t>тенге/м³</t>
  </si>
  <si>
    <t>Справочно :</t>
  </si>
  <si>
    <t>физические лица, организации, занимающиеся производством тепловой энергии, в пределах объемов потребления воды на собственные нужды в процессе производства тепловой энергии и объемов подпитки при предоставлении услуг горячего водоснабжения (при открытой системе горячего водоснабжения), организации, занимающиеся передачей и распределением тепловой энергии, в пределах объемов утвержденных нормативных технических потерь и организации, предоставляющие регулируемые услуги в сфере водоснабжения и (или) водоотведения</t>
  </si>
  <si>
    <t>организации, содержащиеся за счет бюджетных средств</t>
  </si>
  <si>
    <t>3.3.</t>
  </si>
  <si>
    <t>на выполнение инвестиционной программы</t>
  </si>
  <si>
    <t xml:space="preserve"> прочие потребители- юридические лица, не входящие в состав первой и третьей групп</t>
  </si>
  <si>
    <t>прочие потребители- юридические лица, не входящие в состав первой и третьей групп</t>
  </si>
  <si>
    <t>с 01.01.2023г по 30.06.2023г</t>
  </si>
  <si>
    <t>8.8.7</t>
  </si>
  <si>
    <t>8.1-8.2</t>
  </si>
  <si>
    <t>№ р/с</t>
  </si>
  <si>
    <t>Көрсеткіштердің атауы</t>
  </si>
  <si>
    <t>Өлшем бірлігі</t>
  </si>
  <si>
    <t>% орындалу</t>
  </si>
  <si>
    <t>Тауарларды өндіруге және қызметтерді көрсетуге шығындар, барлығы</t>
  </si>
  <si>
    <t>Материалдық шығындар, барлығы</t>
  </si>
  <si>
    <t>шикізат және материалдар</t>
  </si>
  <si>
    <t>ЖЖМ</t>
  </si>
  <si>
    <t>электрэнергиясы</t>
  </si>
  <si>
    <t>жылуэнергиясы</t>
  </si>
  <si>
    <t>Еңбекті төлеуге шығындар, барлығы</t>
  </si>
  <si>
    <t>Амортизация, БАРЛЫҒЫ:</t>
  </si>
  <si>
    <t>Инвестициялық бағдарламаны орындауға</t>
  </si>
  <si>
    <t>ЕЖДБ кредиті бойынша негізгі қарызды қайтаруға</t>
  </si>
  <si>
    <t>Нұрлы Жол кредиті бойынша негізгі қарызды қайтаруға</t>
  </si>
  <si>
    <t>Негізгі қорлар құнының өсуіне әкелмейтін ағымдағы және күрделі жөндеу және басқа да жөндеу-қалпына келтіру жұмыстары</t>
  </si>
  <si>
    <t>Шет ұйымдармен орындалатын өндірістік сипаттағы жұмыстар мен қызметтерді төлеу</t>
  </si>
  <si>
    <t>Басқа шығындар</t>
  </si>
  <si>
    <t>Кезең шығындары барлығы, о.і.</t>
  </si>
  <si>
    <t>Жалпы және әкімшілік шығындар, барлығы</t>
  </si>
  <si>
    <t xml:space="preserve">Еңбекті төлеуге шығындар, барлығы, </t>
  </si>
  <si>
    <t>Салықтар</t>
  </si>
  <si>
    <t>Сан тазарту</t>
  </si>
  <si>
    <t>Кредиттер бойынша сыйақылар:</t>
  </si>
  <si>
    <t>ЕЖДБ кредиттері бойынша сыйақылар</t>
  </si>
  <si>
    <t>Нұрлы Жол кредиттері бойынша сыйақылар</t>
  </si>
  <si>
    <t>Негізгі қорлардың тозуы</t>
  </si>
  <si>
    <t>Материалдық емес активтердің амортизациясы</t>
  </si>
  <si>
    <t>Электрэнергия</t>
  </si>
  <si>
    <t>Жылуэнергия</t>
  </si>
  <si>
    <t>Ұстауға материалдар</t>
  </si>
  <si>
    <t>Басқа әкімшілік шығындар</t>
  </si>
  <si>
    <t>Өткізу қызметін ұстауға арналған шығындар</t>
  </si>
  <si>
    <t>Еңбек жалақысы және еңбек жалақысының аударымдары</t>
  </si>
  <si>
    <t>Негізгі құралдардың амортизациясы</t>
  </si>
  <si>
    <t>Өткізу қызметін ұстауға арналған өзге де шығындар</t>
  </si>
  <si>
    <t>Төлем тапсырмаларын өңдеу және жеткізу қызметі</t>
  </si>
  <si>
    <t>Қызметтерді көрсетуге барлық шығындар</t>
  </si>
  <si>
    <t>Кіріс</t>
  </si>
  <si>
    <t xml:space="preserve">Барлық кірістер </t>
  </si>
  <si>
    <t xml:space="preserve">Көрсетілетін қызметтердің көлемі </t>
  </si>
  <si>
    <t>Нормативтік техникалық шығындар</t>
  </si>
  <si>
    <t>01.01.2024ж. бастап ҚҚС-сыз м3 үшін шекті деңгей бойынша тариф</t>
  </si>
  <si>
    <t xml:space="preserve">мың теңге </t>
  </si>
  <si>
    <t>мың м³</t>
  </si>
  <si>
    <t xml:space="preserve">Еңбек жалақысы </t>
  </si>
  <si>
    <t>Еңбек жалақысынан аударымдар</t>
  </si>
  <si>
    <t>өндірістік персоналдың жалақысы</t>
  </si>
  <si>
    <t>жалақыдан аударым</t>
  </si>
  <si>
    <t>әкімшілік персоналдың жалақысы</t>
  </si>
  <si>
    <t>2025 жылғы 1-жарты жылдыққа  Өскемен қаласы әкімдігінің "Өскемен Водоканал" шаруашылық жүргізу құқығындағы МКК көрсетілетін сумен қамту қызметтеріне тарифтік сметаның орындалу барысы туралы ақпарат</t>
  </si>
  <si>
    <t>2025 ж                     1-жарты жылдығына нақты</t>
  </si>
  <si>
    <t>3.4.</t>
  </si>
  <si>
    <t>01.07.2024ж. бастап 30.06.2025ж. дейін</t>
  </si>
  <si>
    <t>1С бағдарламасын дамытуға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</si>
</sst>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29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4" fontId="21" fillId="0" borderId="11" xfId="0" applyNumberFormat="1" applyFont="1" applyBorder="1" applyAlignment="1">
      <alignment horizontal="center" vertical="center"/>
    </xf>
    <xf numFmtId="4" fontId="19" fillId="24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4" fontId="19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9" fillId="24" borderId="11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4" fontId="21" fillId="24" borderId="11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25" borderId="0" xfId="0" applyFont="1" applyFill="1" applyAlignment="1">
      <alignment horizontal="center" vertical="center"/>
    </xf>
    <xf numFmtId="0" fontId="21" fillId="25" borderId="0" xfId="0" applyFont="1" applyFill="1" applyAlignment="1">
      <alignment vertical="center"/>
    </xf>
    <xf numFmtId="0" fontId="19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 wrapText="1"/>
    </xf>
    <xf numFmtId="165" fontId="19" fillId="24" borderId="21" xfId="0" applyNumberFormat="1" applyFont="1" applyFill="1" applyBorder="1" applyAlignment="1">
      <alignment horizontal="center" vertical="center"/>
    </xf>
    <xf numFmtId="49" fontId="19" fillId="24" borderId="22" xfId="0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3" fontId="21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24" borderId="11" xfId="0" applyNumberFormat="1" applyFont="1" applyFill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21" fillId="24" borderId="11" xfId="0" applyNumberFormat="1" applyFont="1" applyFill="1" applyBorder="1" applyAlignment="1">
      <alignment horizontal="center" vertical="center"/>
    </xf>
    <xf numFmtId="9" fontId="21" fillId="0" borderId="12" xfId="39" applyFont="1" applyFill="1" applyBorder="1" applyAlignment="1">
      <alignment horizontal="center" vertical="center"/>
    </xf>
    <xf numFmtId="9" fontId="19" fillId="0" borderId="12" xfId="39" applyFont="1" applyFill="1" applyBorder="1" applyAlignment="1">
      <alignment horizontal="center" vertical="center"/>
    </xf>
    <xf numFmtId="9" fontId="19" fillId="24" borderId="12" xfId="39" applyFont="1" applyFill="1" applyBorder="1" applyAlignment="1">
      <alignment horizontal="center" vertical="center"/>
    </xf>
    <xf numFmtId="9" fontId="19" fillId="0" borderId="12" xfId="39" applyFont="1" applyFill="1" applyBorder="1" applyAlignment="1">
      <alignment horizontal="center" vertical="center" wrapText="1"/>
    </xf>
    <xf numFmtId="9" fontId="20" fillId="0" borderId="12" xfId="39" applyFont="1" applyFill="1" applyBorder="1" applyAlignment="1">
      <alignment horizontal="center" vertical="center" wrapText="1"/>
    </xf>
    <xf numFmtId="9" fontId="19" fillId="24" borderId="12" xfId="39" applyFont="1" applyFill="1" applyBorder="1" applyAlignment="1">
      <alignment horizontal="center" vertical="center" wrapText="1"/>
    </xf>
    <xf numFmtId="9" fontId="21" fillId="0" borderId="12" xfId="39" applyFont="1" applyFill="1" applyBorder="1" applyAlignment="1">
      <alignment horizontal="center" vertical="center" wrapText="1"/>
    </xf>
    <xf numFmtId="9" fontId="21" fillId="24" borderId="12" xfId="39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2" fillId="0" borderId="25" xfId="0" applyFont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4" fontId="21" fillId="0" borderId="23" xfId="0" applyNumberFormat="1" applyFont="1" applyBorder="1" applyAlignment="1">
      <alignment horizontal="center" vertical="center"/>
    </xf>
    <xf numFmtId="4" fontId="21" fillId="0" borderId="26" xfId="0" applyNumberFormat="1" applyFont="1" applyBorder="1" applyAlignment="1">
      <alignment horizontal="center" vertical="center"/>
    </xf>
    <xf numFmtId="9" fontId="21" fillId="0" borderId="24" xfId="39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 vertical="center"/>
    </xf>
    <xf numFmtId="9" fontId="21" fillId="0" borderId="16" xfId="39" applyFont="1" applyFill="1" applyBorder="1" applyAlignment="1">
      <alignment horizontal="center" vertical="center"/>
    </xf>
    <xf numFmtId="0" fontId="26" fillId="0" borderId="0" xfId="0" applyFont="1"/>
    <xf numFmtId="0" fontId="21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24" borderId="25" xfId="0" applyFont="1" applyFill="1" applyBorder="1" applyAlignment="1">
      <alignment vertical="center" wrapText="1"/>
    </xf>
    <xf numFmtId="0" fontId="19" fillId="24" borderId="25" xfId="0" applyFont="1" applyFill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 wrapText="1"/>
    </xf>
    <xf numFmtId="0" fontId="19" fillId="0" borderId="35" xfId="0" applyFont="1" applyBorder="1" applyAlignment="1">
      <alignment vertical="center"/>
    </xf>
    <xf numFmtId="0" fontId="20" fillId="24" borderId="25" xfId="0" applyFont="1" applyFill="1" applyBorder="1" applyAlignment="1">
      <alignment vertical="center" wrapText="1"/>
    </xf>
    <xf numFmtId="0" fontId="20" fillId="24" borderId="25" xfId="0" applyFont="1" applyFill="1" applyBorder="1" applyAlignment="1">
      <alignment vertical="center"/>
    </xf>
    <xf numFmtId="0" fontId="19" fillId="0" borderId="25" xfId="0" applyFont="1" applyBorder="1" applyAlignment="1">
      <alignment vertical="center" wrapText="1"/>
    </xf>
    <xf numFmtId="0" fontId="20" fillId="0" borderId="25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1" fillId="0" borderId="25" xfId="0" applyFont="1" applyBorder="1" applyAlignment="1">
      <alignment vertical="center" wrapText="1"/>
    </xf>
    <xf numFmtId="0" fontId="19" fillId="24" borderId="25" xfId="0" applyFont="1" applyFill="1" applyBorder="1" applyAlignment="1">
      <alignment horizontal="left" vertical="center"/>
    </xf>
    <xf numFmtId="0" fontId="21" fillId="0" borderId="33" xfId="0" applyFont="1" applyBorder="1" applyAlignment="1">
      <alignment vertical="center" wrapText="1"/>
    </xf>
    <xf numFmtId="0" fontId="21" fillId="24" borderId="25" xfId="0" applyFont="1" applyFill="1" applyBorder="1" applyAlignment="1">
      <alignment vertical="center" wrapText="1"/>
    </xf>
    <xf numFmtId="0" fontId="21" fillId="24" borderId="25" xfId="0" applyFont="1" applyFill="1" applyBorder="1" applyAlignment="1">
      <alignment vertical="center"/>
    </xf>
    <xf numFmtId="0" fontId="21" fillId="24" borderId="34" xfId="0" applyFont="1" applyFill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36" xfId="0" applyFont="1" applyBorder="1" applyAlignment="1">
      <alignment vertical="center" wrapText="1"/>
    </xf>
    <xf numFmtId="0" fontId="21" fillId="0" borderId="34" xfId="0" applyFont="1" applyBorder="1" applyAlignment="1">
      <alignment vertical="center"/>
    </xf>
    <xf numFmtId="0" fontId="19" fillId="0" borderId="34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" fontId="19" fillId="0" borderId="37" xfId="0" applyNumberFormat="1" applyFont="1" applyBorder="1" applyAlignment="1">
      <alignment horizontal="center" vertical="center"/>
    </xf>
    <xf numFmtId="16" fontId="19" fillId="0" borderId="38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" fontId="22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4" fontId="19" fillId="0" borderId="22" xfId="0" applyNumberFormat="1" applyFont="1" applyBorder="1" applyAlignment="1">
      <alignment horizontal="center" vertical="center"/>
    </xf>
    <xf numFmtId="14" fontId="20" fillId="0" borderId="22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24" borderId="21" xfId="0" applyNumberFormat="1" applyFont="1" applyFill="1" applyBorder="1" applyAlignment="1">
      <alignment horizontal="center" vertical="center"/>
    </xf>
    <xf numFmtId="165" fontId="19" fillId="24" borderId="22" xfId="0" applyNumberFormat="1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165" fontId="19" fillId="24" borderId="38" xfId="0" applyNumberFormat="1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25" borderId="37" xfId="0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39" builtinId="5"/>
    <cellStyle name="Процентный 2" xfId="43" xr:uid="{00000000-0005-0000-0000-000029000000}"/>
    <cellStyle name="Процентный 3" xfId="46" xr:uid="{00000000-0005-0000-0000-00002A000000}"/>
    <cellStyle name="Связанная ячейка" xfId="40" builtinId="24" customBuiltin="1"/>
    <cellStyle name="Текст предупреждения" xfId="41" builtinId="11" customBuiltin="1"/>
    <cellStyle name="Финансовый 2" xfId="45" xr:uid="{00000000-0005-0000-0000-00002D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"/>
  <sheetViews>
    <sheetView tabSelected="1" topLeftCell="A28" workbookViewId="0">
      <selection activeCell="F1" sqref="F1:F1048576"/>
    </sheetView>
  </sheetViews>
  <sheetFormatPr defaultRowHeight="21" customHeight="1" x14ac:dyDescent="0.2"/>
  <cols>
    <col min="1" max="1" width="4.5703125" style="2" customWidth="1"/>
    <col min="2" max="2" width="56.140625" style="1" customWidth="1"/>
    <col min="3" max="3" width="10" style="2" customWidth="1"/>
    <col min="4" max="4" width="11.7109375" style="1" customWidth="1"/>
    <col min="5" max="5" width="11.28515625" style="1" customWidth="1"/>
    <col min="6" max="6" width="14.42578125" style="1" hidden="1" customWidth="1"/>
    <col min="7" max="7" width="10" style="1" bestFit="1" customWidth="1"/>
    <col min="8" max="16384" width="9.140625" style="1"/>
  </cols>
  <sheetData>
    <row r="1" spans="1:7" ht="36.75" customHeight="1" x14ac:dyDescent="0.2">
      <c r="A1" s="27"/>
      <c r="B1" s="27" t="s">
        <v>105</v>
      </c>
      <c r="C1" s="27"/>
      <c r="D1" s="26"/>
      <c r="E1" s="26"/>
      <c r="F1" s="26"/>
    </row>
    <row r="2" spans="1:7" ht="21" customHeight="1" thickBot="1" x14ac:dyDescent="0.25">
      <c r="B2" s="26"/>
      <c r="C2" s="26"/>
      <c r="D2" s="26"/>
      <c r="E2" s="26"/>
      <c r="F2" s="26"/>
    </row>
    <row r="3" spans="1:7" ht="16.5" customHeight="1" x14ac:dyDescent="0.2">
      <c r="A3" s="121" t="s">
        <v>55</v>
      </c>
      <c r="B3" s="123" t="s">
        <v>56</v>
      </c>
      <c r="C3" s="125" t="s">
        <v>57</v>
      </c>
      <c r="D3" s="127" t="s">
        <v>108</v>
      </c>
      <c r="E3" s="127" t="s">
        <v>106</v>
      </c>
      <c r="F3" s="119" t="s">
        <v>58</v>
      </c>
    </row>
    <row r="4" spans="1:7" ht="39" customHeight="1" thickBot="1" x14ac:dyDescent="0.25">
      <c r="A4" s="122"/>
      <c r="B4" s="124"/>
      <c r="C4" s="126"/>
      <c r="D4" s="128"/>
      <c r="E4" s="128"/>
      <c r="F4" s="120"/>
    </row>
    <row r="5" spans="1:7" ht="30" customHeight="1" x14ac:dyDescent="0.2">
      <c r="A5" s="93" t="s">
        <v>0</v>
      </c>
      <c r="B5" s="65" t="s">
        <v>59</v>
      </c>
      <c r="C5" s="10" t="s">
        <v>98</v>
      </c>
      <c r="D5" s="37">
        <f>D6+D11+D14+D19+D20+D21</f>
        <v>4031432.7800000003</v>
      </c>
      <c r="E5" s="37">
        <f>E6+E11+E14+E19+E20+E21</f>
        <v>2123534.5300000003</v>
      </c>
      <c r="F5" s="44">
        <f>E5/D5</f>
        <v>0.52674437250569761</v>
      </c>
      <c r="G5" s="55"/>
    </row>
    <row r="6" spans="1:7" s="3" customFormat="1" ht="17.25" customHeight="1" x14ac:dyDescent="0.2">
      <c r="A6" s="94" t="s">
        <v>1</v>
      </c>
      <c r="B6" s="66" t="s">
        <v>60</v>
      </c>
      <c r="C6" s="17" t="s">
        <v>98</v>
      </c>
      <c r="D6" s="37">
        <f>SUM(D7:D10)</f>
        <v>1417765</v>
      </c>
      <c r="E6" s="37">
        <f>E7+E8+E9+E10</f>
        <v>765874.7699999999</v>
      </c>
      <c r="F6" s="44">
        <f t="shared" ref="F6" si="0">E6/D6</f>
        <v>0.54019867185323367</v>
      </c>
    </row>
    <row r="7" spans="1:7" ht="17.25" customHeight="1" x14ac:dyDescent="0.2">
      <c r="A7" s="95" t="s">
        <v>2</v>
      </c>
      <c r="B7" s="1" t="s">
        <v>61</v>
      </c>
      <c r="C7" s="11" t="s">
        <v>98</v>
      </c>
      <c r="D7" s="38">
        <v>78396</v>
      </c>
      <c r="E7" s="38">
        <v>38834.31</v>
      </c>
      <c r="F7" s="45">
        <f>E7/D7</f>
        <v>0.49536086024797182</v>
      </c>
    </row>
    <row r="8" spans="1:7" ht="17.25" customHeight="1" x14ac:dyDescent="0.2">
      <c r="A8" s="95" t="s">
        <v>3</v>
      </c>
      <c r="B8" s="1" t="s">
        <v>62</v>
      </c>
      <c r="C8" s="11" t="s">
        <v>98</v>
      </c>
      <c r="D8" s="38">
        <v>97159</v>
      </c>
      <c r="E8" s="38">
        <v>50400.66</v>
      </c>
      <c r="F8" s="45">
        <f t="shared" ref="F8:F13" si="1">E8/D8</f>
        <v>0.51874412046233498</v>
      </c>
    </row>
    <row r="9" spans="1:7" ht="17.25" customHeight="1" x14ac:dyDescent="0.2">
      <c r="A9" s="95" t="s">
        <v>4</v>
      </c>
      <c r="B9" s="1" t="s">
        <v>63</v>
      </c>
      <c r="C9" s="11" t="s">
        <v>98</v>
      </c>
      <c r="D9" s="38">
        <v>1218104</v>
      </c>
      <c r="E9" s="38">
        <v>662505.31999999995</v>
      </c>
      <c r="F9" s="45">
        <f t="shared" si="1"/>
        <v>0.54388239427832097</v>
      </c>
    </row>
    <row r="10" spans="1:7" ht="17.25" customHeight="1" x14ac:dyDescent="0.2">
      <c r="A10" s="96" t="s">
        <v>5</v>
      </c>
      <c r="B10" s="67" t="s">
        <v>64</v>
      </c>
      <c r="C10" s="11" t="s">
        <v>98</v>
      </c>
      <c r="D10" s="38">
        <v>24106</v>
      </c>
      <c r="E10" s="38">
        <v>14134.48</v>
      </c>
      <c r="F10" s="45">
        <f t="shared" si="1"/>
        <v>0.58634696755994353</v>
      </c>
    </row>
    <row r="11" spans="1:7" s="3" customFormat="1" ht="17.25" customHeight="1" x14ac:dyDescent="0.2">
      <c r="A11" s="97" t="s">
        <v>6</v>
      </c>
      <c r="B11" s="53" t="s">
        <v>65</v>
      </c>
      <c r="C11" s="17" t="s">
        <v>98</v>
      </c>
      <c r="D11" s="37">
        <f>SUM(D12:D13)</f>
        <v>1001952</v>
      </c>
      <c r="E11" s="37">
        <f>E12+E13</f>
        <v>507894.98</v>
      </c>
      <c r="F11" s="44">
        <f t="shared" si="1"/>
        <v>0.50690550046309601</v>
      </c>
    </row>
    <row r="12" spans="1:7" ht="17.25" customHeight="1" x14ac:dyDescent="0.2">
      <c r="A12" s="95" t="s">
        <v>7</v>
      </c>
      <c r="B12" s="68" t="s">
        <v>102</v>
      </c>
      <c r="C12" s="15" t="s">
        <v>98</v>
      </c>
      <c r="D12" s="39">
        <v>892825</v>
      </c>
      <c r="E12" s="39">
        <v>448765.54</v>
      </c>
      <c r="F12" s="46">
        <f t="shared" si="1"/>
        <v>0.50263549967798837</v>
      </c>
    </row>
    <row r="13" spans="1:7" ht="17.25" customHeight="1" x14ac:dyDescent="0.2">
      <c r="A13" s="96" t="s">
        <v>8</v>
      </c>
      <c r="B13" s="69" t="s">
        <v>103</v>
      </c>
      <c r="C13" s="15" t="s">
        <v>98</v>
      </c>
      <c r="D13" s="39">
        <v>109127</v>
      </c>
      <c r="E13" s="39">
        <v>59129.440000000002</v>
      </c>
      <c r="F13" s="46">
        <f t="shared" si="1"/>
        <v>0.54184060773227527</v>
      </c>
    </row>
    <row r="14" spans="1:7" s="3" customFormat="1" ht="17.25" customHeight="1" x14ac:dyDescent="0.2">
      <c r="A14" s="98" t="s">
        <v>9</v>
      </c>
      <c r="B14" s="70" t="s">
        <v>66</v>
      </c>
      <c r="C14" s="17" t="s">
        <v>98</v>
      </c>
      <c r="D14" s="37">
        <f>SUM(D15:D18)</f>
        <v>1147283.58</v>
      </c>
      <c r="E14" s="37">
        <f>SUM(E15:E18)</f>
        <v>620922.30000000005</v>
      </c>
      <c r="F14" s="44">
        <f>E14/D14</f>
        <v>0.54121083124017166</v>
      </c>
    </row>
    <row r="15" spans="1:7" s="3" customFormat="1" ht="17.25" customHeight="1" x14ac:dyDescent="0.2">
      <c r="A15" s="99" t="s">
        <v>10</v>
      </c>
      <c r="B15" s="64" t="s">
        <v>67</v>
      </c>
      <c r="C15" s="11" t="s">
        <v>98</v>
      </c>
      <c r="D15" s="38">
        <v>954724</v>
      </c>
      <c r="E15" s="38">
        <v>430887.3</v>
      </c>
      <c r="F15" s="45">
        <f>E15/D15</f>
        <v>0.45132132427801125</v>
      </c>
      <c r="G15" s="54"/>
    </row>
    <row r="16" spans="1:7" ht="17.25" customHeight="1" x14ac:dyDescent="0.2">
      <c r="A16" s="99" t="s">
        <v>11</v>
      </c>
      <c r="B16" s="71" t="s">
        <v>68</v>
      </c>
      <c r="C16" s="11" t="s">
        <v>98</v>
      </c>
      <c r="D16" s="38">
        <v>55029.29</v>
      </c>
      <c r="E16" s="38">
        <v>55029</v>
      </c>
      <c r="F16" s="45">
        <f>E16/D16</f>
        <v>0.99999473007919959</v>
      </c>
    </row>
    <row r="17" spans="1:7" ht="17.25" customHeight="1" x14ac:dyDescent="0.2">
      <c r="A17" s="99" t="s">
        <v>48</v>
      </c>
      <c r="B17" s="71" t="s">
        <v>69</v>
      </c>
      <c r="C17" s="11" t="s">
        <v>98</v>
      </c>
      <c r="D17" s="38">
        <v>127505.79</v>
      </c>
      <c r="E17" s="38">
        <v>127506</v>
      </c>
      <c r="F17" s="45">
        <f>E17/D17</f>
        <v>1.0000016469840312</v>
      </c>
    </row>
    <row r="18" spans="1:7" ht="17.25" customHeight="1" x14ac:dyDescent="0.2">
      <c r="A18" s="99" t="s">
        <v>107</v>
      </c>
      <c r="B18" s="71" t="s">
        <v>109</v>
      </c>
      <c r="C18" s="11" t="s">
        <v>98</v>
      </c>
      <c r="D18" s="38">
        <v>10024.5</v>
      </c>
      <c r="E18" s="38">
        <v>7500</v>
      </c>
      <c r="F18" s="45">
        <f>E18/D18</f>
        <v>0.74816699087236271</v>
      </c>
    </row>
    <row r="19" spans="1:7" s="3" customFormat="1" ht="44.25" customHeight="1" x14ac:dyDescent="0.2">
      <c r="A19" s="94" t="s">
        <v>12</v>
      </c>
      <c r="B19" s="72" t="s">
        <v>70</v>
      </c>
      <c r="C19" s="17" t="s">
        <v>98</v>
      </c>
      <c r="D19" s="37">
        <v>182951.47</v>
      </c>
      <c r="E19" s="37">
        <v>78678.38</v>
      </c>
      <c r="F19" s="44">
        <f t="shared" ref="F19:F42" si="2">E19/D19</f>
        <v>0.43005054837766543</v>
      </c>
    </row>
    <row r="20" spans="1:7" s="3" customFormat="1" ht="41.25" customHeight="1" x14ac:dyDescent="0.2">
      <c r="A20" s="97" t="s">
        <v>13</v>
      </c>
      <c r="B20" s="53" t="s">
        <v>71</v>
      </c>
      <c r="C20" s="17" t="s">
        <v>98</v>
      </c>
      <c r="D20" s="37">
        <v>32943.39</v>
      </c>
      <c r="E20" s="37">
        <v>21621.439999999999</v>
      </c>
      <c r="F20" s="44">
        <f t="shared" si="2"/>
        <v>0.65632104042722983</v>
      </c>
    </row>
    <row r="21" spans="1:7" s="3" customFormat="1" ht="15.75" customHeight="1" thickBot="1" x14ac:dyDescent="0.25">
      <c r="A21" s="100" t="s">
        <v>14</v>
      </c>
      <c r="B21" s="73" t="s">
        <v>72</v>
      </c>
      <c r="C21" s="17" t="s">
        <v>98</v>
      </c>
      <c r="D21" s="37">
        <v>248537.34</v>
      </c>
      <c r="E21" s="37">
        <v>128542.66</v>
      </c>
      <c r="F21" s="44">
        <f t="shared" si="2"/>
        <v>0.5171965709458386</v>
      </c>
    </row>
    <row r="22" spans="1:7" ht="15.75" customHeight="1" thickBot="1" x14ac:dyDescent="0.25">
      <c r="A22" s="101" t="s">
        <v>15</v>
      </c>
      <c r="B22" s="74" t="s">
        <v>73</v>
      </c>
      <c r="C22" s="17" t="s">
        <v>98</v>
      </c>
      <c r="D22" s="37">
        <f>D23+D38</f>
        <v>300232.74999999994</v>
      </c>
      <c r="E22" s="37">
        <f>E23+E38</f>
        <v>141607.57</v>
      </c>
      <c r="F22" s="44">
        <f t="shared" si="2"/>
        <v>0.4716593043230628</v>
      </c>
      <c r="G22" s="55"/>
    </row>
    <row r="23" spans="1:7" s="3" customFormat="1" ht="17.25" customHeight="1" x14ac:dyDescent="0.2">
      <c r="A23" s="102" t="s">
        <v>16</v>
      </c>
      <c r="B23" s="75" t="s">
        <v>74</v>
      </c>
      <c r="C23" s="17" t="s">
        <v>98</v>
      </c>
      <c r="D23" s="37">
        <f>D24+D27+D28+D29+D32+D33+D34+D35+D36+D37</f>
        <v>198026.68999999994</v>
      </c>
      <c r="E23" s="37">
        <f>E24+E27+E28+E29+E32+E33+E34+E35+E36+E37</f>
        <v>92490.76999999999</v>
      </c>
      <c r="F23" s="44">
        <f t="shared" si="2"/>
        <v>0.46706214197692247</v>
      </c>
      <c r="G23" s="36"/>
    </row>
    <row r="24" spans="1:7" s="3" customFormat="1" ht="21.75" customHeight="1" x14ac:dyDescent="0.2">
      <c r="A24" s="103" t="s">
        <v>17</v>
      </c>
      <c r="B24" s="76" t="s">
        <v>75</v>
      </c>
      <c r="C24" s="15" t="s">
        <v>98</v>
      </c>
      <c r="D24" s="38">
        <f>D25+D26</f>
        <v>84919.349999999991</v>
      </c>
      <c r="E24" s="38">
        <f>E25+E26</f>
        <v>42238.95</v>
      </c>
      <c r="F24" s="46">
        <f t="shared" si="2"/>
        <v>0.4974007690826649</v>
      </c>
    </row>
    <row r="25" spans="1:7" s="7" customFormat="1" ht="17.25" customHeight="1" x14ac:dyDescent="0.2">
      <c r="A25" s="104"/>
      <c r="B25" s="77" t="s">
        <v>104</v>
      </c>
      <c r="C25" s="16" t="s">
        <v>98</v>
      </c>
      <c r="D25" s="38">
        <v>75361.539999999994</v>
      </c>
      <c r="E25" s="38">
        <v>37040.97</v>
      </c>
      <c r="F25" s="46">
        <f t="shared" si="2"/>
        <v>0.49151025841563223</v>
      </c>
    </row>
    <row r="26" spans="1:7" s="7" customFormat="1" ht="17.25" customHeight="1" x14ac:dyDescent="0.2">
      <c r="A26" s="104"/>
      <c r="B26" s="78" t="s">
        <v>103</v>
      </c>
      <c r="C26" s="16" t="s">
        <v>98</v>
      </c>
      <c r="D26" s="38">
        <v>9557.81</v>
      </c>
      <c r="E26" s="38">
        <v>5197.9799999999996</v>
      </c>
      <c r="F26" s="46">
        <f t="shared" si="2"/>
        <v>0.54384634136899557</v>
      </c>
    </row>
    <row r="27" spans="1:7" ht="19.5" customHeight="1" x14ac:dyDescent="0.2">
      <c r="A27" s="105" t="s">
        <v>18</v>
      </c>
      <c r="B27" s="71" t="s">
        <v>76</v>
      </c>
      <c r="C27" s="11" t="s">
        <v>98</v>
      </c>
      <c r="D27" s="38">
        <v>48910</v>
      </c>
      <c r="E27" s="38">
        <v>35356.28</v>
      </c>
      <c r="F27" s="45">
        <f t="shared" si="2"/>
        <v>0.72288448170108355</v>
      </c>
    </row>
    <row r="28" spans="1:7" ht="19.5" customHeight="1" x14ac:dyDescent="0.2">
      <c r="A28" s="106" t="s">
        <v>19</v>
      </c>
      <c r="B28" s="79" t="s">
        <v>77</v>
      </c>
      <c r="C28" s="11" t="s">
        <v>98</v>
      </c>
      <c r="D28" s="38">
        <v>177.55</v>
      </c>
      <c r="E28" s="38">
        <v>101.38</v>
      </c>
      <c r="F28" s="47">
        <f t="shared" si="2"/>
        <v>0.57099408617290903</v>
      </c>
    </row>
    <row r="29" spans="1:7" s="7" customFormat="1" ht="19.5" customHeight="1" x14ac:dyDescent="0.2">
      <c r="A29" s="106" t="s">
        <v>20</v>
      </c>
      <c r="B29" s="79" t="s">
        <v>78</v>
      </c>
      <c r="C29" s="11" t="s">
        <v>98</v>
      </c>
      <c r="D29" s="38">
        <v>393.15</v>
      </c>
      <c r="E29" s="38">
        <v>0</v>
      </c>
      <c r="F29" s="47">
        <f t="shared" si="2"/>
        <v>0</v>
      </c>
    </row>
    <row r="30" spans="1:7" s="7" customFormat="1" ht="19.5" hidden="1" customHeight="1" x14ac:dyDescent="0.2">
      <c r="A30" s="107"/>
      <c r="B30" s="80" t="s">
        <v>79</v>
      </c>
      <c r="C30" s="11" t="s">
        <v>98</v>
      </c>
      <c r="D30" s="40">
        <f>0</f>
        <v>0</v>
      </c>
      <c r="E30" s="40">
        <v>0</v>
      </c>
      <c r="F30" s="48" t="e">
        <f t="shared" si="2"/>
        <v>#DIV/0!</v>
      </c>
    </row>
    <row r="31" spans="1:7" s="7" customFormat="1" ht="19.5" hidden="1" customHeight="1" x14ac:dyDescent="0.2">
      <c r="A31" s="107"/>
      <c r="B31" s="80" t="s">
        <v>80</v>
      </c>
      <c r="C31" s="11" t="s">
        <v>98</v>
      </c>
      <c r="D31" s="40">
        <f>423.69/2</f>
        <v>211.845</v>
      </c>
      <c r="E31" s="40">
        <f>D31</f>
        <v>211.845</v>
      </c>
      <c r="F31" s="48">
        <f t="shared" si="2"/>
        <v>1</v>
      </c>
    </row>
    <row r="32" spans="1:7" ht="19.5" customHeight="1" x14ac:dyDescent="0.2">
      <c r="A32" s="108" t="s">
        <v>21</v>
      </c>
      <c r="B32" s="71" t="s">
        <v>81</v>
      </c>
      <c r="C32" s="11" t="s">
        <v>98</v>
      </c>
      <c r="D32" s="38">
        <v>17630.12</v>
      </c>
      <c r="E32" s="38">
        <v>5791.62</v>
      </c>
      <c r="F32" s="45">
        <f t="shared" si="2"/>
        <v>0.32850712303716595</v>
      </c>
    </row>
    <row r="33" spans="1:7" ht="19.5" customHeight="1" x14ac:dyDescent="0.2">
      <c r="A33" s="108" t="s">
        <v>22</v>
      </c>
      <c r="B33" s="71" t="s">
        <v>82</v>
      </c>
      <c r="C33" s="11" t="s">
        <v>98</v>
      </c>
      <c r="D33" s="38">
        <v>504.11</v>
      </c>
      <c r="E33" s="38">
        <v>234.18</v>
      </c>
      <c r="F33" s="45">
        <f t="shared" si="2"/>
        <v>0.46454146912380234</v>
      </c>
    </row>
    <row r="34" spans="1:7" ht="19.5" customHeight="1" x14ac:dyDescent="0.2">
      <c r="A34" s="108" t="s">
        <v>23</v>
      </c>
      <c r="B34" s="71" t="s">
        <v>83</v>
      </c>
      <c r="C34" s="11" t="s">
        <v>98</v>
      </c>
      <c r="D34" s="38">
        <v>368.76</v>
      </c>
      <c r="E34" s="38">
        <v>207.38</v>
      </c>
      <c r="F34" s="45">
        <f t="shared" si="2"/>
        <v>0.56237118993383228</v>
      </c>
    </row>
    <row r="35" spans="1:7" ht="19.5" customHeight="1" x14ac:dyDescent="0.2">
      <c r="A35" s="108" t="s">
        <v>24</v>
      </c>
      <c r="B35" s="71" t="s">
        <v>84</v>
      </c>
      <c r="C35" s="11" t="s">
        <v>98</v>
      </c>
      <c r="D35" s="38">
        <v>1328.54</v>
      </c>
      <c r="E35" s="38">
        <v>822.33</v>
      </c>
      <c r="F35" s="45">
        <f t="shared" si="2"/>
        <v>0.61897270688123807</v>
      </c>
    </row>
    <row r="36" spans="1:7" ht="19.5" customHeight="1" x14ac:dyDescent="0.2">
      <c r="A36" s="108" t="s">
        <v>25</v>
      </c>
      <c r="B36" s="71" t="s">
        <v>85</v>
      </c>
      <c r="C36" s="11" t="s">
        <v>98</v>
      </c>
      <c r="D36" s="38">
        <v>1717.11</v>
      </c>
      <c r="E36" s="38">
        <v>1001.42</v>
      </c>
      <c r="F36" s="45">
        <f t="shared" si="2"/>
        <v>0.58320084327736721</v>
      </c>
    </row>
    <row r="37" spans="1:7" ht="19.5" customHeight="1" thickBot="1" x14ac:dyDescent="0.25">
      <c r="A37" s="109" t="s">
        <v>26</v>
      </c>
      <c r="B37" s="81" t="s">
        <v>86</v>
      </c>
      <c r="C37" s="11" t="s">
        <v>98</v>
      </c>
      <c r="D37" s="38">
        <v>42078</v>
      </c>
      <c r="E37" s="38">
        <v>6737.2299999999959</v>
      </c>
      <c r="F37" s="49">
        <f t="shared" si="2"/>
        <v>0.16011288559342166</v>
      </c>
    </row>
    <row r="38" spans="1:7" s="9" customFormat="1" ht="21.75" customHeight="1" x14ac:dyDescent="0.2">
      <c r="A38" s="93">
        <v>8</v>
      </c>
      <c r="B38" s="82" t="s">
        <v>87</v>
      </c>
      <c r="C38" s="10" t="s">
        <v>98</v>
      </c>
      <c r="D38" s="41">
        <f>D39+D42+D43+D44+D45+D46+D47+D48</f>
        <v>102206.06</v>
      </c>
      <c r="E38" s="41">
        <f>E40+E41+E42+E43+E44+E45+E46+E47+E48</f>
        <v>49116.80000000001</v>
      </c>
      <c r="F38" s="50">
        <f t="shared" si="2"/>
        <v>0.48056641651189774</v>
      </c>
      <c r="G38" s="56"/>
    </row>
    <row r="39" spans="1:7" ht="20.25" customHeight="1" x14ac:dyDescent="0.2">
      <c r="A39" s="52" t="s">
        <v>54</v>
      </c>
      <c r="B39" s="64" t="s">
        <v>88</v>
      </c>
      <c r="C39" s="11" t="s">
        <v>98</v>
      </c>
      <c r="D39" s="42">
        <f>D40+D41</f>
        <v>81024.240000000005</v>
      </c>
      <c r="E39" s="42">
        <f>E40+E41</f>
        <v>38671.760000000002</v>
      </c>
      <c r="F39" s="47">
        <f t="shared" si="2"/>
        <v>0.47728630345684203</v>
      </c>
    </row>
    <row r="40" spans="1:7" ht="20.25" customHeight="1" x14ac:dyDescent="0.2">
      <c r="A40" s="110" t="s">
        <v>27</v>
      </c>
      <c r="B40" s="69" t="s">
        <v>100</v>
      </c>
      <c r="C40" s="11" t="s">
        <v>98</v>
      </c>
      <c r="D40" s="39">
        <v>71816.22</v>
      </c>
      <c r="E40" s="39">
        <v>34059.57</v>
      </c>
      <c r="F40" s="49">
        <f t="shared" si="2"/>
        <v>0.47426013232108288</v>
      </c>
    </row>
    <row r="41" spans="1:7" ht="20.25" customHeight="1" x14ac:dyDescent="0.2">
      <c r="A41" s="110" t="s">
        <v>28</v>
      </c>
      <c r="B41" s="69" t="s">
        <v>101</v>
      </c>
      <c r="C41" s="11" t="s">
        <v>98</v>
      </c>
      <c r="D41" s="39">
        <v>9208.02</v>
      </c>
      <c r="E41" s="39">
        <v>4612.1899999999996</v>
      </c>
      <c r="F41" s="46">
        <f t="shared" si="2"/>
        <v>0.50088835602007808</v>
      </c>
    </row>
    <row r="42" spans="1:7" ht="20.25" customHeight="1" x14ac:dyDescent="0.2">
      <c r="A42" s="110" t="s">
        <v>29</v>
      </c>
      <c r="B42" s="83" t="s">
        <v>89</v>
      </c>
      <c r="C42" s="11" t="s">
        <v>98</v>
      </c>
      <c r="D42" s="39">
        <v>758.99</v>
      </c>
      <c r="E42" s="39">
        <v>215.33</v>
      </c>
      <c r="F42" s="46">
        <f t="shared" si="2"/>
        <v>0.28370597768086536</v>
      </c>
    </row>
    <row r="43" spans="1:7" ht="20.25" customHeight="1" x14ac:dyDescent="0.2">
      <c r="A43" s="110" t="s">
        <v>30</v>
      </c>
      <c r="B43" s="83" t="s">
        <v>82</v>
      </c>
      <c r="C43" s="11" t="s">
        <v>98</v>
      </c>
      <c r="D43" s="39">
        <v>0</v>
      </c>
      <c r="E43" s="39">
        <v>0</v>
      </c>
      <c r="F43" s="46">
        <v>0</v>
      </c>
    </row>
    <row r="44" spans="1:7" ht="20.25" customHeight="1" x14ac:dyDescent="0.2">
      <c r="A44" s="110" t="s">
        <v>31</v>
      </c>
      <c r="B44" s="69" t="s">
        <v>83</v>
      </c>
      <c r="C44" s="11" t="s">
        <v>98</v>
      </c>
      <c r="D44" s="39">
        <v>62.28</v>
      </c>
      <c r="E44" s="39">
        <v>33.89</v>
      </c>
      <c r="F44" s="49">
        <f t="shared" ref="F44:F49" si="3">E44/D44</f>
        <v>0.54415542710340403</v>
      </c>
    </row>
    <row r="45" spans="1:7" ht="20.25" customHeight="1" x14ac:dyDescent="0.2">
      <c r="A45" s="110" t="s">
        <v>32</v>
      </c>
      <c r="B45" s="69" t="s">
        <v>84</v>
      </c>
      <c r="C45" s="11" t="s">
        <v>98</v>
      </c>
      <c r="D45" s="39">
        <v>186.89</v>
      </c>
      <c r="E45" s="39">
        <v>103.66</v>
      </c>
      <c r="F45" s="49">
        <f t="shared" si="3"/>
        <v>0.55465782010808495</v>
      </c>
    </row>
    <row r="46" spans="1:7" ht="20.25" customHeight="1" x14ac:dyDescent="0.2">
      <c r="A46" s="110" t="s">
        <v>33</v>
      </c>
      <c r="B46" s="71" t="s">
        <v>85</v>
      </c>
      <c r="C46" s="11" t="s">
        <v>98</v>
      </c>
      <c r="D46" s="39">
        <v>1029.8699999999999</v>
      </c>
      <c r="E46" s="39">
        <v>361.72</v>
      </c>
      <c r="F46" s="49">
        <f t="shared" si="3"/>
        <v>0.35122879586743966</v>
      </c>
    </row>
    <row r="47" spans="1:7" ht="18" customHeight="1" x14ac:dyDescent="0.2">
      <c r="A47" s="28" t="s">
        <v>34</v>
      </c>
      <c r="B47" s="64" t="s">
        <v>90</v>
      </c>
      <c r="C47" s="11" t="s">
        <v>98</v>
      </c>
      <c r="D47" s="39">
        <v>4356</v>
      </c>
      <c r="E47" s="39">
        <v>2280</v>
      </c>
      <c r="F47" s="49">
        <f t="shared" si="3"/>
        <v>0.52341597796143247</v>
      </c>
      <c r="G47" s="30"/>
    </row>
    <row r="48" spans="1:7" ht="18" customHeight="1" thickBot="1" x14ac:dyDescent="0.25">
      <c r="A48" s="29" t="s">
        <v>53</v>
      </c>
      <c r="B48" s="68" t="s">
        <v>91</v>
      </c>
      <c r="C48" s="11" t="s">
        <v>98</v>
      </c>
      <c r="D48" s="39">
        <v>14787.79</v>
      </c>
      <c r="E48" s="39">
        <v>7450.44</v>
      </c>
      <c r="F48" s="49">
        <f t="shared" si="3"/>
        <v>0.50382376271234575</v>
      </c>
    </row>
    <row r="49" spans="1:7" ht="18" customHeight="1" thickBot="1" x14ac:dyDescent="0.25">
      <c r="A49" s="22" t="s">
        <v>35</v>
      </c>
      <c r="B49" s="84" t="s">
        <v>92</v>
      </c>
      <c r="C49" s="18" t="s">
        <v>98</v>
      </c>
      <c r="D49" s="43">
        <f>D22+D5-69372</f>
        <v>4262293.53</v>
      </c>
      <c r="E49" s="43">
        <v>2265132.1</v>
      </c>
      <c r="F49" s="51">
        <f t="shared" si="3"/>
        <v>0.53143503234982503</v>
      </c>
      <c r="G49" s="55"/>
    </row>
    <row r="50" spans="1:7" ht="18" hidden="1" customHeight="1" x14ac:dyDescent="0.2">
      <c r="A50" s="22" t="s">
        <v>36</v>
      </c>
      <c r="B50" s="85" t="s">
        <v>93</v>
      </c>
      <c r="C50" s="18"/>
      <c r="D50" s="43"/>
      <c r="E50" s="43"/>
      <c r="F50" s="51"/>
    </row>
    <row r="51" spans="1:7" s="9" customFormat="1" ht="18" hidden="1" customHeight="1" x14ac:dyDescent="0.2">
      <c r="A51" s="22"/>
      <c r="B51" s="85" t="s">
        <v>49</v>
      </c>
      <c r="C51" s="18"/>
      <c r="D51" s="43"/>
      <c r="E51" s="43"/>
      <c r="F51" s="51"/>
    </row>
    <row r="52" spans="1:7" ht="15" customHeight="1" thickBot="1" x14ac:dyDescent="0.25">
      <c r="A52" s="22" t="s">
        <v>37</v>
      </c>
      <c r="B52" s="86" t="s">
        <v>94</v>
      </c>
      <c r="C52" s="18" t="s">
        <v>98</v>
      </c>
      <c r="D52" s="37">
        <v>4550377.42</v>
      </c>
      <c r="E52" s="37">
        <v>2217120.1</v>
      </c>
      <c r="F52" s="51">
        <f>E52/D52</f>
        <v>0.48723872667247897</v>
      </c>
      <c r="G52" s="55"/>
    </row>
    <row r="53" spans="1:7" s="9" customFormat="1" ht="23.25" customHeight="1" thickBot="1" x14ac:dyDescent="0.25">
      <c r="A53" s="111" t="s">
        <v>38</v>
      </c>
      <c r="B53" s="87" t="s">
        <v>95</v>
      </c>
      <c r="C53" s="18" t="s">
        <v>99</v>
      </c>
      <c r="D53" s="19">
        <v>25580.86</v>
      </c>
      <c r="E53" s="19">
        <v>12949.12</v>
      </c>
      <c r="F53" s="51">
        <f t="shared" ref="F53" si="4">E53/D53</f>
        <v>0.50620346618526513</v>
      </c>
    </row>
    <row r="54" spans="1:7" s="9" customFormat="1" ht="128.25" hidden="1" thickBot="1" x14ac:dyDescent="0.25">
      <c r="A54" s="112"/>
      <c r="B54" s="79" t="s">
        <v>46</v>
      </c>
      <c r="C54" s="15" t="s">
        <v>39</v>
      </c>
      <c r="D54" s="6"/>
      <c r="E54" s="6"/>
      <c r="F54" s="46" t="e">
        <f>E54/D54</f>
        <v>#DIV/0!</v>
      </c>
    </row>
    <row r="55" spans="1:7" s="9" customFormat="1" ht="27.75" hidden="1" customHeight="1" x14ac:dyDescent="0.2">
      <c r="A55" s="112"/>
      <c r="B55" s="68" t="s">
        <v>47</v>
      </c>
      <c r="C55" s="15" t="s">
        <v>39</v>
      </c>
      <c r="D55" s="6"/>
      <c r="E55" s="6"/>
      <c r="F55" s="46" t="e">
        <f>E55/D55</f>
        <v>#DIV/0!</v>
      </c>
    </row>
    <row r="56" spans="1:7" s="9" customFormat="1" ht="15" hidden="1" customHeight="1" x14ac:dyDescent="0.2">
      <c r="A56" s="113"/>
      <c r="B56" s="79" t="s">
        <v>51</v>
      </c>
      <c r="C56" s="11" t="s">
        <v>39</v>
      </c>
      <c r="D56" s="8"/>
      <c r="E56" s="8">
        <v>12949.12</v>
      </c>
      <c r="F56" s="45" t="e">
        <f>E56/D56</f>
        <v>#DIV/0!</v>
      </c>
    </row>
    <row r="57" spans="1:7" ht="12.75" customHeight="1" thickBot="1" x14ac:dyDescent="0.25">
      <c r="A57" s="93" t="s">
        <v>40</v>
      </c>
      <c r="B57" s="88" t="s">
        <v>96</v>
      </c>
      <c r="C57" s="10" t="s">
        <v>41</v>
      </c>
      <c r="D57" s="5">
        <v>16.75</v>
      </c>
      <c r="E57" s="5">
        <v>18.05</v>
      </c>
      <c r="F57" s="44">
        <f t="shared" ref="F57:F58" si="5">E57/D57</f>
        <v>1.0776119402985076</v>
      </c>
    </row>
    <row r="58" spans="1:7" ht="15" hidden="1" customHeight="1" x14ac:dyDescent="0.2">
      <c r="A58" s="99"/>
      <c r="B58" s="80" t="s">
        <v>42</v>
      </c>
      <c r="C58" s="12" t="s">
        <v>39</v>
      </c>
      <c r="D58" s="21">
        <f>6659.26/2</f>
        <v>3329.63</v>
      </c>
      <c r="E58" s="21"/>
      <c r="F58" s="45">
        <f t="shared" si="5"/>
        <v>0</v>
      </c>
    </row>
    <row r="59" spans="1:7" ht="24" customHeight="1" thickBot="1" x14ac:dyDescent="0.25">
      <c r="A59" s="101" t="s">
        <v>43</v>
      </c>
      <c r="B59" s="89" t="s">
        <v>97</v>
      </c>
      <c r="C59" s="61"/>
      <c r="D59" s="62">
        <v>171.19</v>
      </c>
      <c r="E59" s="62">
        <v>171.22</v>
      </c>
      <c r="F59" s="63"/>
    </row>
    <row r="60" spans="1:7" ht="35.25" hidden="1" customHeight="1" x14ac:dyDescent="0.2">
      <c r="A60" s="114"/>
      <c r="B60" s="90" t="s">
        <v>52</v>
      </c>
      <c r="C60" s="57" t="s">
        <v>44</v>
      </c>
      <c r="D60" s="58">
        <v>100.56</v>
      </c>
      <c r="E60" s="59"/>
      <c r="F60" s="60"/>
    </row>
    <row r="61" spans="1:7" ht="127.5" hidden="1" x14ac:dyDescent="0.2">
      <c r="A61" s="113"/>
      <c r="B61" s="91" t="s">
        <v>46</v>
      </c>
      <c r="C61" s="33" t="s">
        <v>44</v>
      </c>
      <c r="D61" s="34"/>
      <c r="E61" s="34"/>
      <c r="F61" s="35"/>
    </row>
    <row r="62" spans="1:7" ht="35.25" hidden="1" customHeight="1" x14ac:dyDescent="0.2">
      <c r="A62" s="115"/>
      <c r="B62" s="79" t="s">
        <v>47</v>
      </c>
      <c r="C62" s="11" t="s">
        <v>44</v>
      </c>
      <c r="D62" s="4"/>
      <c r="E62" s="4"/>
      <c r="F62" s="23"/>
    </row>
    <row r="63" spans="1:7" ht="35.25" hidden="1" customHeight="1" x14ac:dyDescent="0.2">
      <c r="A63" s="116"/>
      <c r="B63" s="92" t="s">
        <v>50</v>
      </c>
      <c r="C63" s="20" t="s">
        <v>44</v>
      </c>
      <c r="D63" s="31"/>
      <c r="E63" s="31"/>
      <c r="F63" s="32"/>
    </row>
    <row r="64" spans="1:7" ht="21" hidden="1" customHeight="1" x14ac:dyDescent="0.2">
      <c r="A64" s="113"/>
      <c r="B64" s="9"/>
    </row>
    <row r="65" spans="1:6" s="9" customFormat="1" ht="17.25" hidden="1" customHeight="1" x14ac:dyDescent="0.2">
      <c r="A65" s="117"/>
      <c r="B65" s="25" t="s">
        <v>45</v>
      </c>
      <c r="C65" s="24"/>
      <c r="D65" s="1"/>
      <c r="E65" s="1"/>
      <c r="F65" s="1"/>
    </row>
    <row r="66" spans="1:6" ht="12.75" x14ac:dyDescent="0.2">
      <c r="A66" s="118"/>
      <c r="B66" s="9"/>
      <c r="C66" s="13"/>
      <c r="D66" s="14"/>
      <c r="E66" s="14"/>
      <c r="F66" s="14"/>
    </row>
    <row r="67" spans="1:6" ht="12.75" x14ac:dyDescent="0.2"/>
  </sheetData>
  <mergeCells count="6"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каз.яз.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Папа и Мама</dc:creator>
  <cp:lastModifiedBy>Анастасия Кириллова</cp:lastModifiedBy>
  <cp:lastPrinted>2024-07-17T09:25:32Z</cp:lastPrinted>
  <dcterms:created xsi:type="dcterms:W3CDTF">2016-06-16T06:30:56Z</dcterms:created>
  <dcterms:modified xsi:type="dcterms:W3CDTF">2025-07-29T04:18:01Z</dcterms:modified>
</cp:coreProperties>
</file>