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ириллова (Р.Б.)\ТАРИФНАЯ СМЕТА\Отчеты по исполнению ТС\ТС 2024\сайт\"/>
    </mc:Choice>
  </mc:AlternateContent>
  <xr:revisionPtr revIDLastSave="0" documentId="13_ncr:1_{C8ACEF2C-DB14-43B3-879C-16EDCFA62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да -рус.яз." sheetId="1" r:id="rId1"/>
  </sheets>
  <definedNames>
    <definedName name="_xlnm.Print_Titles" localSheetId="0">'вода -рус.яз.'!$3:$4</definedName>
    <definedName name="_xlnm.Print_Area" localSheetId="0">'вода -рус.яз.'!$A$1:$F$59</definedName>
  </definedNames>
  <calcPr calcId="181029"/>
</workbook>
</file>

<file path=xl/calcChain.xml><?xml version="1.0" encoding="utf-8"?>
<calcChain xmlns="http://schemas.openxmlformats.org/spreadsheetml/2006/main">
  <c r="E36" i="1" l="1"/>
  <c r="E31" i="1"/>
  <c r="E17" i="1"/>
  <c r="E16" i="1"/>
  <c r="E41" i="1"/>
  <c r="E32" i="1"/>
  <c r="E18" i="1"/>
  <c r="D57" i="1"/>
  <c r="D14" i="1"/>
  <c r="D30" i="1"/>
  <c r="E30" i="1" s="1"/>
  <c r="E28" i="1" s="1"/>
  <c r="D29" i="1"/>
  <c r="E46" i="1"/>
  <c r="F47" i="1"/>
  <c r="E38" i="1"/>
  <c r="D23" i="1"/>
  <c r="D11" i="1"/>
  <c r="D6" i="1"/>
  <c r="E14" i="1" l="1"/>
  <c r="D5" i="1"/>
  <c r="E37" i="1"/>
  <c r="D38" i="1"/>
  <c r="D37" i="1" s="1"/>
  <c r="D22" i="1"/>
  <c r="F32" i="1"/>
  <c r="F31" i="1"/>
  <c r="E55" i="1"/>
  <c r="F30" i="1"/>
  <c r="D21" i="1" l="1"/>
  <c r="D48" i="1" s="1"/>
  <c r="F29" i="1"/>
  <c r="E11" i="1"/>
  <c r="E6" i="1"/>
  <c r="E5" i="1" l="1"/>
  <c r="E23" i="1"/>
  <c r="E22" i="1" s="1"/>
  <c r="E21" i="1" s="1"/>
  <c r="F26" i="1"/>
  <c r="F56" i="1"/>
  <c r="F57" i="1"/>
  <c r="F33" i="1"/>
  <c r="F16" i="1"/>
  <c r="F20" i="1"/>
  <c r="F7" i="1"/>
  <c r="F8" i="1"/>
  <c r="F9" i="1"/>
  <c r="F12" i="1"/>
  <c r="F13" i="1"/>
  <c r="F17" i="1"/>
  <c r="F18" i="1"/>
  <c r="F25" i="1"/>
  <c r="F43" i="1"/>
  <c r="F45" i="1"/>
  <c r="F54" i="1"/>
  <c r="F55" i="1"/>
  <c r="E48" i="1" l="1"/>
  <c r="F40" i="1"/>
  <c r="F28" i="1"/>
  <c r="F10" i="1"/>
  <c r="F36" i="1"/>
  <c r="F19" i="1"/>
  <c r="F53" i="1"/>
  <c r="F46" i="1"/>
  <c r="F44" i="1"/>
  <c r="F41" i="1"/>
  <c r="F35" i="1"/>
  <c r="F34" i="1"/>
  <c r="F27" i="1"/>
  <c r="F24" i="1"/>
  <c r="F52" i="1"/>
  <c r="F11" i="1"/>
  <c r="F23" i="1" l="1"/>
  <c r="F22" i="1"/>
  <c r="F14" i="1"/>
  <c r="F15" i="1"/>
  <c r="F6" i="1"/>
  <c r="F37" i="1"/>
  <c r="F39" i="1" l="1"/>
  <c r="F38" i="1"/>
  <c r="F5" i="1"/>
  <c r="F21" i="1" l="1"/>
  <c r="F48" i="1"/>
  <c r="F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PEO2</author>
  </authors>
  <commentList>
    <comment ref="B7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PEO2:</t>
        </r>
        <r>
          <rPr>
            <sz val="9"/>
            <color indexed="81"/>
            <rFont val="Tahoma"/>
            <family val="2"/>
            <charset val="204"/>
          </rPr>
          <t xml:space="preserve">
чифра считается в обратном порядке от утвержденной в ТС</t>
        </r>
      </text>
    </comment>
  </commentList>
</comments>
</file>

<file path=xl/sharedStrings.xml><?xml version="1.0" encoding="utf-8"?>
<sst xmlns="http://schemas.openxmlformats.org/spreadsheetml/2006/main" count="187" uniqueCount="119">
  <si>
    <t>№ п/п</t>
  </si>
  <si>
    <t>Наименование показателей</t>
  </si>
  <si>
    <t>единицы измерения</t>
  </si>
  <si>
    <t>I.</t>
  </si>
  <si>
    <t>Затраты на производство товаров и  предоставление услуг, всего</t>
  </si>
  <si>
    <t>тыс.тенге</t>
  </si>
  <si>
    <t>1.</t>
  </si>
  <si>
    <t>Материальные затраты, всего</t>
  </si>
  <si>
    <t>1.1.</t>
  </si>
  <si>
    <t xml:space="preserve">  сырьё и материалы</t>
  </si>
  <si>
    <t>1.2.</t>
  </si>
  <si>
    <t xml:space="preserve">  ГСМ</t>
  </si>
  <si>
    <t>1.3.</t>
  </si>
  <si>
    <t xml:space="preserve">  электроэнергия</t>
  </si>
  <si>
    <t>1.4.</t>
  </si>
  <si>
    <t xml:space="preserve">  теплоэнергия</t>
  </si>
  <si>
    <t>2.</t>
  </si>
  <si>
    <t>Расходы на оплату труда, всего</t>
  </si>
  <si>
    <t>2.1.</t>
  </si>
  <si>
    <t xml:space="preserve">  заработная плата производственного персонала</t>
  </si>
  <si>
    <t>2.2.</t>
  </si>
  <si>
    <t xml:space="preserve">  отчисления от заработной платы</t>
  </si>
  <si>
    <t>3.</t>
  </si>
  <si>
    <t>3.1.</t>
  </si>
  <si>
    <t>3.2.</t>
  </si>
  <si>
    <t>4.</t>
  </si>
  <si>
    <t>Текущий и капитальный ремонт и другие ремонтно-восстановительные работы, не приводящие к увеличению стоимости основных фондов</t>
  </si>
  <si>
    <t>5.</t>
  </si>
  <si>
    <t xml:space="preserve">Оплата работ и услуг производственного характера,выполняемых сторонними организациями </t>
  </si>
  <si>
    <t>6.</t>
  </si>
  <si>
    <t>Прочие затраты</t>
  </si>
  <si>
    <t>II.</t>
  </si>
  <si>
    <t>Расходы  периода   всего,  в т.ч.</t>
  </si>
  <si>
    <t>7.</t>
  </si>
  <si>
    <t>Общие и административные расходы, всего</t>
  </si>
  <si>
    <t>7.1.</t>
  </si>
  <si>
    <t>Расходы на оплату труда, всего, в т.ч.</t>
  </si>
  <si>
    <t xml:space="preserve">  заработная плата административного персонала</t>
  </si>
  <si>
    <t>7.2.</t>
  </si>
  <si>
    <t>Налоги</t>
  </si>
  <si>
    <t>7.3.</t>
  </si>
  <si>
    <t>7.4.</t>
  </si>
  <si>
    <t>7.5.</t>
  </si>
  <si>
    <t>Износ основных средств</t>
  </si>
  <si>
    <t>7.6.</t>
  </si>
  <si>
    <t>Амортизация нематериальных активов</t>
  </si>
  <si>
    <t>7.7.</t>
  </si>
  <si>
    <t>Электроэнергия</t>
  </si>
  <si>
    <t>7.8.</t>
  </si>
  <si>
    <t>Теплоэнергия</t>
  </si>
  <si>
    <t>7.9.</t>
  </si>
  <si>
    <t>7.10.</t>
  </si>
  <si>
    <t xml:space="preserve">Прочие административные расходы </t>
  </si>
  <si>
    <t>Расходы на содержание службы сбыта</t>
  </si>
  <si>
    <t>8.1.</t>
  </si>
  <si>
    <t xml:space="preserve">   Заработная плата     </t>
  </si>
  <si>
    <t>8.2.</t>
  </si>
  <si>
    <t xml:space="preserve">    Отчисления от заработной платы</t>
  </si>
  <si>
    <t>8.3.</t>
  </si>
  <si>
    <t xml:space="preserve">   Амортизация основных средств</t>
  </si>
  <si>
    <t>8.4.</t>
  </si>
  <si>
    <t xml:space="preserve">   Амортизация нематериальных активов</t>
  </si>
  <si>
    <t>8.5.</t>
  </si>
  <si>
    <t xml:space="preserve">   Электроэнергия</t>
  </si>
  <si>
    <t>8.6.</t>
  </si>
  <si>
    <t xml:space="preserve">   Теплоэнергия</t>
  </si>
  <si>
    <t>8.7.</t>
  </si>
  <si>
    <t xml:space="preserve">   Материалы  на содержание </t>
  </si>
  <si>
    <t>8.8.</t>
  </si>
  <si>
    <t xml:space="preserve">   Прочие  затраты  на содержание службы сбыта</t>
  </si>
  <si>
    <t>III.</t>
  </si>
  <si>
    <t>Всего затрат на предоставление услуг</t>
  </si>
  <si>
    <t>IV.</t>
  </si>
  <si>
    <t>V.</t>
  </si>
  <si>
    <t>Всего доходов</t>
  </si>
  <si>
    <t>VI.</t>
  </si>
  <si>
    <t xml:space="preserve">Объемы оказываемых услуг </t>
  </si>
  <si>
    <t>тыс.м³</t>
  </si>
  <si>
    <t>VII.</t>
  </si>
  <si>
    <t>Нормативные технические потери</t>
  </si>
  <si>
    <t>%</t>
  </si>
  <si>
    <t xml:space="preserve">   -"- в натуральных показателях</t>
  </si>
  <si>
    <t>VIII.</t>
  </si>
  <si>
    <t>тенге/м³</t>
  </si>
  <si>
    <t>Справочно :</t>
  </si>
  <si>
    <t>Среднесписочная численность персонала</t>
  </si>
  <si>
    <t>человек</t>
  </si>
  <si>
    <t>в том числе :</t>
  </si>
  <si>
    <t>производственного  персонала</t>
  </si>
  <si>
    <t>административного  персонала</t>
  </si>
  <si>
    <t>водители служебных автомобилей</t>
  </si>
  <si>
    <t>персонала службы реализации услуг</t>
  </si>
  <si>
    <t>Среднемесячная заработная плата, всего,</t>
  </si>
  <si>
    <t>тенге</t>
  </si>
  <si>
    <t>Материалы на содержание</t>
  </si>
  <si>
    <t>Амортизация, ВСЕГО:</t>
  </si>
  <si>
    <t>физические лица, организации, занимающиеся производством тепловой энергии, в пределах объемов потребления воды на собственные нужды в процессе производства тепловой энергии и объемов подпитки при предоставлении услуг горячего водоснабжения (при открытой системе горячего водоснабжения), организации, занимающиеся передачей и распределением тепловой энергии, в пределах объемов утвержденных нормативных технических потерь и организации, предоставляющие регулируемые услуги в сфере водоснабжения и (или) водоотведения</t>
  </si>
  <si>
    <t>организации, содержащиеся за счет бюджетных средств</t>
  </si>
  <si>
    <t>3.3.</t>
  </si>
  <si>
    <t>на выполнение инвестиционной программы</t>
  </si>
  <si>
    <t>на возврат основного долга по кредиту ЕБРР</t>
  </si>
  <si>
    <t>на возврат основного долга по кредиту Нурлы Жол</t>
  </si>
  <si>
    <t>Вознаграждения по кредитам ЕБРР, Нурлы Жол</t>
  </si>
  <si>
    <t>сан очистка</t>
  </si>
  <si>
    <t xml:space="preserve"> прочие потребители- юридические лица, не входящие в состав первой и третьей групп</t>
  </si>
  <si>
    <t>прочие потребители- юридические лица, не входящие в состав первой и третьей групп</t>
  </si>
  <si>
    <t>Прибыль</t>
  </si>
  <si>
    <t>с 01.01.2023г по 30.06.2023г</t>
  </si>
  <si>
    <t>Вознаграждения по кредитам ЕБРР</t>
  </si>
  <si>
    <t>Вознаграждения по кредитам Нурлы Жол</t>
  </si>
  <si>
    <t>заработная плата и отчисления от оплаты труда</t>
  </si>
  <si>
    <t>8.8.7</t>
  </si>
  <si>
    <t>услуга по обработке и доставке платежных поручений</t>
  </si>
  <si>
    <t>% выполнения</t>
  </si>
  <si>
    <t>8.1-8.2</t>
  </si>
  <si>
    <t xml:space="preserve">  Информация о ходе исполнения тарифной сметы на услуги  водоснабжения, оказываемые ГКП на праве хозяйственного ведения "Өскемен Водоканал" акимата г.Усть-Каменогорск  за 1 полугодие 2024 года</t>
  </si>
  <si>
    <t>План за 1 полугодие 2024г.</t>
  </si>
  <si>
    <t>Факт за 1 полугодие 2024 г</t>
  </si>
  <si>
    <t>Тариф по предельному уровню за м3, без НДС с 01.01.2024г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</si>
</sst>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₽_-;\-* #,##0.0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32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6" fontId="22" fillId="0" borderId="12" xfId="0" applyNumberFormat="1" applyFont="1" applyBorder="1" applyAlignment="1">
      <alignment horizontal="center" vertical="center"/>
    </xf>
    <xf numFmtId="16" fontId="22" fillId="0" borderId="13" xfId="0" applyNumberFormat="1" applyFont="1" applyBorder="1" applyAlignment="1">
      <alignment horizontal="center" vertical="center"/>
    </xf>
    <xf numFmtId="16" fontId="25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4" fontId="24" fillId="0" borderId="14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4" fontId="22" fillId="24" borderId="1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4" fontId="22" fillId="0" borderId="14" xfId="0" applyNumberFormat="1" applyFont="1" applyBorder="1" applyAlignment="1">
      <alignment horizontal="center" vertical="center"/>
    </xf>
    <xf numFmtId="49" fontId="22" fillId="24" borderId="1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24" borderId="14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4" fontId="22" fillId="0" borderId="20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164" fontId="22" fillId="24" borderId="20" xfId="0" applyNumberFormat="1" applyFont="1" applyFill="1" applyBorder="1" applyAlignment="1">
      <alignment horizontal="center" vertical="center"/>
    </xf>
    <xf numFmtId="0" fontId="24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22" fillId="24" borderId="21" xfId="0" applyFont="1" applyFill="1" applyBorder="1" applyAlignment="1">
      <alignment vertical="center" wrapText="1"/>
    </xf>
    <xf numFmtId="0" fontId="22" fillId="24" borderId="21" xfId="0" applyFont="1" applyFill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3" fillId="24" borderId="21" xfId="0" applyFont="1" applyFill="1" applyBorder="1" applyAlignment="1">
      <alignment vertical="center" wrapText="1"/>
    </xf>
    <xf numFmtId="0" fontId="23" fillId="24" borderId="21" xfId="0" applyFont="1" applyFill="1" applyBorder="1" applyAlignment="1">
      <alignment vertical="center"/>
    </xf>
    <xf numFmtId="0" fontId="22" fillId="0" borderId="21" xfId="0" applyFont="1" applyBorder="1" applyAlignment="1">
      <alignment vertical="center" wrapText="1"/>
    </xf>
    <xf numFmtId="0" fontId="22" fillId="24" borderId="21" xfId="0" applyFont="1" applyFill="1" applyBorder="1" applyAlignment="1">
      <alignment horizontal="left" vertical="center"/>
    </xf>
    <xf numFmtId="0" fontId="24" fillId="24" borderId="21" xfId="0" applyFont="1" applyFill="1" applyBorder="1" applyAlignment="1">
      <alignment vertical="center" wrapText="1"/>
    </xf>
    <xf numFmtId="0" fontId="24" fillId="24" borderId="14" xfId="0" applyFont="1" applyFill="1" applyBorder="1" applyAlignment="1">
      <alignment horizontal="center" vertical="center"/>
    </xf>
    <xf numFmtId="4" fontId="24" fillId="24" borderId="14" xfId="0" applyNumberFormat="1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14" fontId="23" fillId="0" borderId="20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4" fillId="24" borderId="24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25" borderId="0" xfId="0" applyFont="1" applyFill="1" applyAlignment="1">
      <alignment horizontal="center" vertical="center"/>
    </xf>
    <xf numFmtId="0" fontId="24" fillId="25" borderId="0" xfId="0" applyFont="1" applyFill="1" applyAlignment="1">
      <alignment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vertical="center" wrapText="1"/>
    </xf>
    <xf numFmtId="0" fontId="22" fillId="25" borderId="14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vertical="center"/>
    </xf>
    <xf numFmtId="16" fontId="22" fillId="25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 wrapText="1"/>
    </xf>
    <xf numFmtId="0" fontId="22" fillId="24" borderId="21" xfId="0" applyFont="1" applyFill="1" applyBorder="1" applyAlignment="1">
      <alignment horizontal="left" vertical="center" wrapText="1"/>
    </xf>
    <xf numFmtId="164" fontId="22" fillId="24" borderId="29" xfId="0" applyNumberFormat="1" applyFont="1" applyFill="1" applyBorder="1" applyAlignment="1">
      <alignment horizontal="center" vertical="center"/>
    </xf>
    <xf numFmtId="49" fontId="22" fillId="24" borderId="30" xfId="0" applyNumberFormat="1" applyFont="1" applyFill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22" fillId="0" borderId="1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31" xfId="0" applyFont="1" applyBorder="1" applyAlignment="1">
      <alignment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3" fontId="24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24" borderId="14" xfId="0" applyNumberFormat="1" applyFont="1" applyFill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4" fillId="0" borderId="14" xfId="0" applyNumberFormat="1" applyFont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 wrapText="1"/>
    </xf>
    <xf numFmtId="3" fontId="24" fillId="24" borderId="14" xfId="0" applyNumberFormat="1" applyFont="1" applyFill="1" applyBorder="1" applyAlignment="1">
      <alignment horizontal="center" vertical="center"/>
    </xf>
    <xf numFmtId="9" fontId="24" fillId="0" borderId="15" xfId="39" applyFont="1" applyFill="1" applyBorder="1" applyAlignment="1">
      <alignment horizontal="center" vertical="center"/>
    </xf>
    <xf numFmtId="9" fontId="22" fillId="0" borderId="15" xfId="39" applyFont="1" applyFill="1" applyBorder="1" applyAlignment="1">
      <alignment horizontal="center" vertical="center"/>
    </xf>
    <xf numFmtId="9" fontId="22" fillId="24" borderId="15" xfId="39" applyFont="1" applyFill="1" applyBorder="1" applyAlignment="1">
      <alignment horizontal="center" vertical="center"/>
    </xf>
    <xf numFmtId="9" fontId="22" fillId="0" borderId="15" xfId="39" applyFont="1" applyFill="1" applyBorder="1" applyAlignment="1">
      <alignment horizontal="center" vertical="center" wrapText="1"/>
    </xf>
    <xf numFmtId="9" fontId="23" fillId="0" borderId="15" xfId="39" applyFont="1" applyFill="1" applyBorder="1" applyAlignment="1">
      <alignment horizontal="center" vertical="center" wrapText="1"/>
    </xf>
    <xf numFmtId="9" fontId="22" fillId="24" borderId="15" xfId="39" applyFont="1" applyFill="1" applyBorder="1" applyAlignment="1">
      <alignment horizontal="center" vertical="center" wrapText="1"/>
    </xf>
    <xf numFmtId="9" fontId="24" fillId="0" borderId="15" xfId="39" applyFont="1" applyFill="1" applyBorder="1" applyAlignment="1">
      <alignment horizontal="center" vertical="center" wrapText="1"/>
    </xf>
    <xf numFmtId="9" fontId="24" fillId="24" borderId="15" xfId="39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5" fillId="0" borderId="33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/>
    </xf>
    <xf numFmtId="3" fontId="25" fillId="0" borderId="0" xfId="0" applyNumberFormat="1" applyFont="1" applyAlignment="1">
      <alignment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0" borderId="14" xfId="0" applyNumberFormat="1" applyFont="1" applyFill="1" applyBorder="1" applyAlignment="1">
      <alignment horizontal="center" vertical="center"/>
    </xf>
    <xf numFmtId="164" fontId="22" fillId="24" borderId="13" xfId="0" applyNumberFormat="1" applyFont="1" applyFill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4" fontId="24" fillId="0" borderId="31" xfId="0" applyNumberFormat="1" applyFont="1" applyBorder="1" applyAlignment="1">
      <alignment horizontal="center" vertical="center"/>
    </xf>
    <xf numFmtId="4" fontId="24" fillId="0" borderId="34" xfId="0" applyNumberFormat="1" applyFont="1" applyBorder="1" applyAlignment="1">
      <alignment horizontal="center" vertical="center"/>
    </xf>
    <xf numFmtId="9" fontId="24" fillId="0" borderId="32" xfId="39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4" fontId="24" fillId="0" borderId="22" xfId="0" applyNumberFormat="1" applyFont="1" applyBorder="1" applyAlignment="1">
      <alignment horizontal="center" vertical="center"/>
    </xf>
    <xf numFmtId="9" fontId="24" fillId="0" borderId="23" xfId="39" applyFont="1" applyFill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 xr:uid="{D7223A65-A2CA-47D3-A771-E674C2E90A38}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39" builtinId="5"/>
    <cellStyle name="Процентный 2" xfId="43" xr:uid="{00000000-0005-0000-0000-000028000000}"/>
    <cellStyle name="Процентный 3" xfId="46" xr:uid="{E0DD290C-33F1-4723-90C8-1C010759A7C1}"/>
    <cellStyle name="Связанная ячейка" xfId="40" builtinId="24" customBuiltin="1"/>
    <cellStyle name="Текст предупреждения" xfId="41" builtinId="11" customBuiltin="1"/>
    <cellStyle name="Финансовый 2" xfId="45" xr:uid="{0B29E402-69FD-42C6-A056-CE2290EA6DAF}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pane ySplit="1" topLeftCell="A40" activePane="bottomLeft" state="frozen"/>
      <selection pane="bottomLeft" activeCell="A29" sqref="A29:XFD30"/>
    </sheetView>
  </sheetViews>
  <sheetFormatPr defaultRowHeight="21" customHeight="1" x14ac:dyDescent="0.2"/>
  <cols>
    <col min="1" max="1" width="4.5703125" style="2" customWidth="1"/>
    <col min="2" max="2" width="45.140625" style="1" customWidth="1"/>
    <col min="3" max="3" width="10" style="2" customWidth="1"/>
    <col min="4" max="4" width="11" style="1" customWidth="1"/>
    <col min="5" max="5" width="11.28515625" style="1" customWidth="1"/>
    <col min="6" max="6" width="14.42578125" style="1" bestFit="1" customWidth="1"/>
    <col min="7" max="7" width="10" style="1" bestFit="1" customWidth="1"/>
    <col min="8" max="16384" width="9.140625" style="1"/>
  </cols>
  <sheetData>
    <row r="1" spans="1:7" ht="25.5" x14ac:dyDescent="0.2">
      <c r="A1" s="76" t="s">
        <v>115</v>
      </c>
      <c r="B1" s="76"/>
      <c r="C1" s="76"/>
      <c r="D1" s="75"/>
      <c r="E1" s="75"/>
      <c r="F1" s="75"/>
    </row>
    <row r="2" spans="1:7" ht="21" customHeight="1" thickBot="1" x14ac:dyDescent="0.25">
      <c r="B2" s="75"/>
      <c r="C2" s="75"/>
      <c r="D2" s="75"/>
      <c r="E2" s="75"/>
      <c r="F2" s="75"/>
    </row>
    <row r="3" spans="1:7" ht="16.5" customHeight="1" x14ac:dyDescent="0.2">
      <c r="A3" s="113" t="s">
        <v>0</v>
      </c>
      <c r="B3" s="115" t="s">
        <v>1</v>
      </c>
      <c r="C3" s="117" t="s">
        <v>2</v>
      </c>
      <c r="D3" s="111" t="s">
        <v>116</v>
      </c>
      <c r="E3" s="111" t="s">
        <v>117</v>
      </c>
      <c r="F3" s="109" t="s">
        <v>113</v>
      </c>
    </row>
    <row r="4" spans="1:7" ht="23.25" customHeight="1" thickBot="1" x14ac:dyDescent="0.25">
      <c r="A4" s="114"/>
      <c r="B4" s="116"/>
      <c r="C4" s="118"/>
      <c r="D4" s="112"/>
      <c r="E4" s="112"/>
      <c r="F4" s="110"/>
    </row>
    <row r="5" spans="1:7" ht="30" customHeight="1" x14ac:dyDescent="0.2">
      <c r="A5" s="3" t="s">
        <v>3</v>
      </c>
      <c r="B5" s="42" t="s">
        <v>4</v>
      </c>
      <c r="C5" s="26" t="s">
        <v>5</v>
      </c>
      <c r="D5" s="90">
        <f>D6+D11+D14+D18+D19+D20</f>
        <v>1532479.77</v>
      </c>
      <c r="E5" s="90">
        <f>E6+E11+E14+E18+E19+E20</f>
        <v>1537600.0800000003</v>
      </c>
      <c r="F5" s="97">
        <f>E5/D5</f>
        <v>1.0033411925561668</v>
      </c>
      <c r="G5" s="119"/>
    </row>
    <row r="6" spans="1:7" s="5" customFormat="1" ht="17.25" customHeight="1" x14ac:dyDescent="0.2">
      <c r="A6" s="4" t="s">
        <v>6</v>
      </c>
      <c r="B6" s="43" t="s">
        <v>7</v>
      </c>
      <c r="C6" s="44" t="s">
        <v>5</v>
      </c>
      <c r="D6" s="90">
        <f>SUM(D7:D10)</f>
        <v>518043.84</v>
      </c>
      <c r="E6" s="90">
        <f>E7+E8+E9+E10</f>
        <v>546669.55000000005</v>
      </c>
      <c r="F6" s="97">
        <f t="shared" ref="F6" si="0">E6/D6</f>
        <v>1.0552573118136102</v>
      </c>
    </row>
    <row r="7" spans="1:7" ht="17.25" customHeight="1" x14ac:dyDescent="0.2">
      <c r="A7" s="6" t="s">
        <v>8</v>
      </c>
      <c r="B7" s="45" t="s">
        <v>9</v>
      </c>
      <c r="C7" s="27" t="s">
        <v>5</v>
      </c>
      <c r="D7" s="91">
        <v>26415.535</v>
      </c>
      <c r="E7" s="91">
        <v>20227.39</v>
      </c>
      <c r="F7" s="98">
        <f>E7/D7</f>
        <v>0.76573841869945092</v>
      </c>
    </row>
    <row r="8" spans="1:7" ht="17.25" customHeight="1" x14ac:dyDescent="0.2">
      <c r="A8" s="6" t="s">
        <v>10</v>
      </c>
      <c r="B8" s="45" t="s">
        <v>11</v>
      </c>
      <c r="C8" s="27" t="s">
        <v>5</v>
      </c>
      <c r="D8" s="91">
        <v>47091.125</v>
      </c>
      <c r="E8" s="91">
        <v>39811.83</v>
      </c>
      <c r="F8" s="98">
        <f t="shared" ref="F8:F13" si="1">E8/D8</f>
        <v>0.84542108518324843</v>
      </c>
    </row>
    <row r="9" spans="1:7" ht="17.25" customHeight="1" x14ac:dyDescent="0.2">
      <c r="A9" s="6" t="s">
        <v>12</v>
      </c>
      <c r="B9" s="45" t="s">
        <v>13</v>
      </c>
      <c r="C9" s="27" t="s">
        <v>5</v>
      </c>
      <c r="D9" s="91">
        <v>434672.37</v>
      </c>
      <c r="E9" s="91">
        <v>471853.55</v>
      </c>
      <c r="F9" s="98">
        <f t="shared" si="1"/>
        <v>1.0855384021763335</v>
      </c>
    </row>
    <row r="10" spans="1:7" ht="17.25" customHeight="1" x14ac:dyDescent="0.2">
      <c r="A10" s="7" t="s">
        <v>14</v>
      </c>
      <c r="B10" s="45" t="s">
        <v>15</v>
      </c>
      <c r="C10" s="27" t="s">
        <v>5</v>
      </c>
      <c r="D10" s="91">
        <v>9864.81</v>
      </c>
      <c r="E10" s="91">
        <v>14776.78</v>
      </c>
      <c r="F10" s="98">
        <f t="shared" si="1"/>
        <v>1.497928495328344</v>
      </c>
    </row>
    <row r="11" spans="1:7" s="5" customFormat="1" ht="17.25" customHeight="1" x14ac:dyDescent="0.2">
      <c r="A11" s="107" t="s">
        <v>16</v>
      </c>
      <c r="B11" s="106" t="s">
        <v>17</v>
      </c>
      <c r="C11" s="44" t="s">
        <v>5</v>
      </c>
      <c r="D11" s="90">
        <f>SUM(D12:D13)</f>
        <v>448171.67499999999</v>
      </c>
      <c r="E11" s="90">
        <f>E12+E13</f>
        <v>436945.15</v>
      </c>
      <c r="F11" s="97">
        <f t="shared" si="1"/>
        <v>0.974950391498972</v>
      </c>
    </row>
    <row r="12" spans="1:7" ht="17.25" customHeight="1" x14ac:dyDescent="0.2">
      <c r="A12" s="6" t="s">
        <v>18</v>
      </c>
      <c r="B12" s="47" t="s">
        <v>19</v>
      </c>
      <c r="C12" s="32" t="s">
        <v>5</v>
      </c>
      <c r="D12" s="92">
        <v>404248.99</v>
      </c>
      <c r="E12" s="92">
        <v>391588.78</v>
      </c>
      <c r="F12" s="99">
        <f t="shared" si="1"/>
        <v>0.96868214809887354</v>
      </c>
    </row>
    <row r="13" spans="1:7" ht="17.25" customHeight="1" x14ac:dyDescent="0.2">
      <c r="A13" s="7" t="s">
        <v>20</v>
      </c>
      <c r="B13" s="48" t="s">
        <v>21</v>
      </c>
      <c r="C13" s="32" t="s">
        <v>5</v>
      </c>
      <c r="D13" s="92">
        <v>43922.684999999998</v>
      </c>
      <c r="E13" s="92">
        <v>45356.37</v>
      </c>
      <c r="F13" s="99">
        <f t="shared" si="1"/>
        <v>1.0326411056154696</v>
      </c>
    </row>
    <row r="14" spans="1:7" s="5" customFormat="1" ht="17.25" customHeight="1" x14ac:dyDescent="0.2">
      <c r="A14" s="8" t="s">
        <v>22</v>
      </c>
      <c r="B14" s="43" t="s">
        <v>95</v>
      </c>
      <c r="C14" s="44" t="s">
        <v>5</v>
      </c>
      <c r="D14" s="90">
        <f>SUM(D15:D17)</f>
        <v>294635.16000000003</v>
      </c>
      <c r="E14" s="90">
        <f>E15+E16+E17</f>
        <v>297708.5</v>
      </c>
      <c r="F14" s="97">
        <f>E14/D14</f>
        <v>1.0104310021926777</v>
      </c>
    </row>
    <row r="15" spans="1:7" s="5" customFormat="1" ht="17.25" customHeight="1" x14ac:dyDescent="0.2">
      <c r="A15" s="9" t="s">
        <v>23</v>
      </c>
      <c r="B15" s="60" t="s">
        <v>99</v>
      </c>
      <c r="C15" s="27" t="s">
        <v>5</v>
      </c>
      <c r="D15" s="91">
        <v>197635.66</v>
      </c>
      <c r="E15" s="91">
        <v>200709</v>
      </c>
      <c r="F15" s="98">
        <f>E15/D15</f>
        <v>1.0155505337447706</v>
      </c>
      <c r="G15" s="108"/>
    </row>
    <row r="16" spans="1:7" ht="17.25" customHeight="1" x14ac:dyDescent="0.2">
      <c r="A16" s="9" t="s">
        <v>24</v>
      </c>
      <c r="B16" s="45" t="s">
        <v>100</v>
      </c>
      <c r="C16" s="27" t="s">
        <v>5</v>
      </c>
      <c r="D16" s="91">
        <v>33246.605000000003</v>
      </c>
      <c r="E16" s="91">
        <f>D16</f>
        <v>33246.605000000003</v>
      </c>
      <c r="F16" s="98">
        <f>E16/D16</f>
        <v>1</v>
      </c>
    </row>
    <row r="17" spans="1:7" ht="17.25" customHeight="1" x14ac:dyDescent="0.2">
      <c r="A17" s="9" t="s">
        <v>98</v>
      </c>
      <c r="B17" s="45" t="s">
        <v>101</v>
      </c>
      <c r="C17" s="27" t="s">
        <v>5</v>
      </c>
      <c r="D17" s="91">
        <v>63752.894999999997</v>
      </c>
      <c r="E17" s="91">
        <f>D17</f>
        <v>63752.894999999997</v>
      </c>
      <c r="F17" s="98">
        <f>E17/D17</f>
        <v>1</v>
      </c>
    </row>
    <row r="18" spans="1:7" s="5" customFormat="1" ht="44.25" customHeight="1" x14ac:dyDescent="0.2">
      <c r="A18" s="4" t="s">
        <v>25</v>
      </c>
      <c r="B18" s="46" t="s">
        <v>26</v>
      </c>
      <c r="C18" s="63" t="s">
        <v>5</v>
      </c>
      <c r="D18" s="90">
        <v>131314.245</v>
      </c>
      <c r="E18" s="90">
        <f>77561.57+50925</f>
        <v>128486.57</v>
      </c>
      <c r="F18" s="97">
        <f t="shared" ref="F18:F30" si="2">E18/D18</f>
        <v>0.97846634993789139</v>
      </c>
    </row>
    <row r="19" spans="1:7" s="5" customFormat="1" ht="41.25" customHeight="1" x14ac:dyDescent="0.2">
      <c r="A19" s="34" t="s">
        <v>27</v>
      </c>
      <c r="B19" s="46" t="s">
        <v>28</v>
      </c>
      <c r="C19" s="44" t="s">
        <v>5</v>
      </c>
      <c r="D19" s="90">
        <v>20029.595000000001</v>
      </c>
      <c r="E19" s="90">
        <v>22306.06</v>
      </c>
      <c r="F19" s="97">
        <f t="shared" si="2"/>
        <v>1.1136550689117779</v>
      </c>
    </row>
    <row r="20" spans="1:7" s="5" customFormat="1" ht="15.75" customHeight="1" thickBot="1" x14ac:dyDescent="0.25">
      <c r="A20" s="12" t="s">
        <v>29</v>
      </c>
      <c r="B20" s="43" t="s">
        <v>30</v>
      </c>
      <c r="C20" s="44" t="s">
        <v>5</v>
      </c>
      <c r="D20" s="90">
        <v>120285.255</v>
      </c>
      <c r="E20" s="90">
        <v>105484.25</v>
      </c>
      <c r="F20" s="97">
        <f t="shared" si="2"/>
        <v>0.87695079500808304</v>
      </c>
    </row>
    <row r="21" spans="1:7" ht="15.75" customHeight="1" thickBot="1" x14ac:dyDescent="0.25">
      <c r="A21" s="13" t="s">
        <v>31</v>
      </c>
      <c r="B21" s="49" t="s">
        <v>32</v>
      </c>
      <c r="C21" s="26" t="s">
        <v>5</v>
      </c>
      <c r="D21" s="90">
        <f>D22+D37</f>
        <v>148738.845</v>
      </c>
      <c r="E21" s="90">
        <f>E22+E37</f>
        <v>144155.90500000003</v>
      </c>
      <c r="F21" s="97">
        <f t="shared" si="2"/>
        <v>0.96918800868730715</v>
      </c>
      <c r="G21" s="119"/>
    </row>
    <row r="22" spans="1:7" s="5" customFormat="1" ht="17.25" customHeight="1" x14ac:dyDescent="0.2">
      <c r="A22" s="35" t="s">
        <v>33</v>
      </c>
      <c r="B22" s="46" t="s">
        <v>34</v>
      </c>
      <c r="C22" s="44" t="s">
        <v>5</v>
      </c>
      <c r="D22" s="90">
        <f>D23+D26+D27+D28+D31+D32+D33+D34+D35+D36</f>
        <v>99677.420000000013</v>
      </c>
      <c r="E22" s="90">
        <f>E23+E26+E27+E28+E31+E32+E33+E34+E35+E36</f>
        <v>95654.60000000002</v>
      </c>
      <c r="F22" s="97">
        <f t="shared" si="2"/>
        <v>0.95964161191170483</v>
      </c>
      <c r="G22" s="89"/>
    </row>
    <row r="23" spans="1:7" s="5" customFormat="1" ht="21.75" customHeight="1" x14ac:dyDescent="0.2">
      <c r="A23" s="36" t="s">
        <v>35</v>
      </c>
      <c r="B23" s="48" t="s">
        <v>36</v>
      </c>
      <c r="C23" s="32" t="s">
        <v>5</v>
      </c>
      <c r="D23" s="91">
        <f>D24+D25</f>
        <v>36513.69</v>
      </c>
      <c r="E23" s="91">
        <f>E24+E25</f>
        <v>35870.36</v>
      </c>
      <c r="F23" s="99">
        <f t="shared" si="2"/>
        <v>0.98238112883140538</v>
      </c>
    </row>
    <row r="24" spans="1:7" s="15" customFormat="1" ht="17.25" customHeight="1" x14ac:dyDescent="0.2">
      <c r="A24" s="37"/>
      <c r="B24" s="50" t="s">
        <v>37</v>
      </c>
      <c r="C24" s="33" t="s">
        <v>5</v>
      </c>
      <c r="D24" s="91">
        <v>32771.904999999999</v>
      </c>
      <c r="E24" s="91">
        <v>31947.02</v>
      </c>
      <c r="F24" s="99">
        <f t="shared" si="2"/>
        <v>0.97482950716474981</v>
      </c>
    </row>
    <row r="25" spans="1:7" s="15" customFormat="1" ht="17.25" customHeight="1" x14ac:dyDescent="0.2">
      <c r="A25" s="37"/>
      <c r="B25" s="51" t="s">
        <v>21</v>
      </c>
      <c r="C25" s="33" t="s">
        <v>5</v>
      </c>
      <c r="D25" s="91">
        <v>3741.7849999999999</v>
      </c>
      <c r="E25" s="91">
        <v>3923.34</v>
      </c>
      <c r="F25" s="99">
        <f t="shared" si="2"/>
        <v>1.0485209599161898</v>
      </c>
    </row>
    <row r="26" spans="1:7" ht="19.5" customHeight="1" x14ac:dyDescent="0.2">
      <c r="A26" s="38" t="s">
        <v>38</v>
      </c>
      <c r="B26" s="45" t="s">
        <v>39</v>
      </c>
      <c r="C26" s="27" t="s">
        <v>5</v>
      </c>
      <c r="D26" s="91">
        <v>38759.354999999996</v>
      </c>
      <c r="E26" s="91">
        <v>36474.620000000003</v>
      </c>
      <c r="F26" s="98">
        <f t="shared" si="2"/>
        <v>0.94105332764180427</v>
      </c>
    </row>
    <row r="27" spans="1:7" ht="19.5" customHeight="1" x14ac:dyDescent="0.2">
      <c r="A27" s="39" t="s">
        <v>40</v>
      </c>
      <c r="B27" s="52" t="s">
        <v>103</v>
      </c>
      <c r="C27" s="27" t="s">
        <v>5</v>
      </c>
      <c r="D27" s="91">
        <v>81</v>
      </c>
      <c r="E27" s="91">
        <v>75.14</v>
      </c>
      <c r="F27" s="100">
        <f t="shared" si="2"/>
        <v>0.92765432098765432</v>
      </c>
    </row>
    <row r="28" spans="1:7" s="15" customFormat="1" ht="19.5" customHeight="1" x14ac:dyDescent="0.2">
      <c r="A28" s="39" t="s">
        <v>41</v>
      </c>
      <c r="B28" s="52" t="s">
        <v>102</v>
      </c>
      <c r="C28" s="27" t="s">
        <v>5</v>
      </c>
      <c r="D28" s="91">
        <v>211.845</v>
      </c>
      <c r="E28" s="91">
        <f>E29+E30</f>
        <v>211.845</v>
      </c>
      <c r="F28" s="100">
        <f t="shared" si="2"/>
        <v>1</v>
      </c>
    </row>
    <row r="29" spans="1:7" s="15" customFormat="1" ht="19.5" hidden="1" customHeight="1" x14ac:dyDescent="0.2">
      <c r="A29" s="61"/>
      <c r="B29" s="58" t="s">
        <v>108</v>
      </c>
      <c r="C29" s="28" t="s">
        <v>5</v>
      </c>
      <c r="D29" s="93">
        <f>0</f>
        <v>0</v>
      </c>
      <c r="E29" s="93">
        <v>0</v>
      </c>
      <c r="F29" s="101" t="e">
        <f t="shared" si="2"/>
        <v>#DIV/0!</v>
      </c>
    </row>
    <row r="30" spans="1:7" s="15" customFormat="1" ht="19.5" hidden="1" customHeight="1" x14ac:dyDescent="0.2">
      <c r="A30" s="61"/>
      <c r="B30" s="58" t="s">
        <v>109</v>
      </c>
      <c r="C30" s="28" t="s">
        <v>5</v>
      </c>
      <c r="D30" s="93">
        <f>423.69/2</f>
        <v>211.845</v>
      </c>
      <c r="E30" s="93">
        <f>D30</f>
        <v>211.845</v>
      </c>
      <c r="F30" s="101">
        <f t="shared" si="2"/>
        <v>1</v>
      </c>
    </row>
    <row r="31" spans="1:7" ht="19.5" customHeight="1" x14ac:dyDescent="0.2">
      <c r="A31" s="40" t="s">
        <v>42</v>
      </c>
      <c r="B31" s="45" t="s">
        <v>43</v>
      </c>
      <c r="C31" s="27" t="s">
        <v>5</v>
      </c>
      <c r="D31" s="91">
        <v>9617.7849999999999</v>
      </c>
      <c r="E31" s="91">
        <f>D31</f>
        <v>9617.7849999999999</v>
      </c>
      <c r="F31" s="98">
        <f t="shared" ref="F31:F41" si="3">E31/D31</f>
        <v>1</v>
      </c>
    </row>
    <row r="32" spans="1:7" ht="19.5" customHeight="1" x14ac:dyDescent="0.2">
      <c r="A32" s="40" t="s">
        <v>44</v>
      </c>
      <c r="B32" s="45" t="s">
        <v>45</v>
      </c>
      <c r="C32" s="27" t="s">
        <v>5</v>
      </c>
      <c r="D32" s="91">
        <v>345.57</v>
      </c>
      <c r="E32" s="91">
        <f>D32</f>
        <v>345.57</v>
      </c>
      <c r="F32" s="98">
        <f t="shared" si="3"/>
        <v>1</v>
      </c>
    </row>
    <row r="33" spans="1:7" ht="19.5" customHeight="1" x14ac:dyDescent="0.2">
      <c r="A33" s="40" t="s">
        <v>46</v>
      </c>
      <c r="B33" s="45" t="s">
        <v>47</v>
      </c>
      <c r="C33" s="27" t="s">
        <v>5</v>
      </c>
      <c r="D33" s="91">
        <v>151.61500000000001</v>
      </c>
      <c r="E33" s="91">
        <v>169.8</v>
      </c>
      <c r="F33" s="98">
        <f t="shared" si="3"/>
        <v>1.1199419582495136</v>
      </c>
    </row>
    <row r="34" spans="1:7" ht="19.5" customHeight="1" x14ac:dyDescent="0.2">
      <c r="A34" s="40" t="s">
        <v>48</v>
      </c>
      <c r="B34" s="45" t="s">
        <v>49</v>
      </c>
      <c r="C34" s="27" t="s">
        <v>5</v>
      </c>
      <c r="D34" s="91">
        <v>522.54499999999996</v>
      </c>
      <c r="E34" s="91">
        <v>606.23</v>
      </c>
      <c r="F34" s="98">
        <f t="shared" si="3"/>
        <v>1.1601488866987533</v>
      </c>
    </row>
    <row r="35" spans="1:7" ht="19.5" customHeight="1" x14ac:dyDescent="0.2">
      <c r="A35" s="40" t="s">
        <v>50</v>
      </c>
      <c r="B35" s="45" t="s">
        <v>94</v>
      </c>
      <c r="C35" s="27" t="s">
        <v>5</v>
      </c>
      <c r="D35" s="91">
        <v>788.17000000000007</v>
      </c>
      <c r="E35" s="91">
        <v>788.99</v>
      </c>
      <c r="F35" s="98">
        <f t="shared" si="3"/>
        <v>1.0010403846885823</v>
      </c>
    </row>
    <row r="36" spans="1:7" ht="19.5" customHeight="1" thickBot="1" x14ac:dyDescent="0.25">
      <c r="A36" s="17" t="s">
        <v>51</v>
      </c>
      <c r="B36" s="48" t="s">
        <v>52</v>
      </c>
      <c r="C36" s="32" t="s">
        <v>5</v>
      </c>
      <c r="D36" s="91">
        <v>12685.844999999999</v>
      </c>
      <c r="E36" s="91">
        <f>8057.26+3437</f>
        <v>11494.26</v>
      </c>
      <c r="F36" s="102">
        <f t="shared" si="3"/>
        <v>0.90606971786270452</v>
      </c>
    </row>
    <row r="37" spans="1:7" s="18" customFormat="1" ht="21.75" customHeight="1" x14ac:dyDescent="0.2">
      <c r="A37" s="3">
        <v>8</v>
      </c>
      <c r="B37" s="42" t="s">
        <v>53</v>
      </c>
      <c r="C37" s="26" t="s">
        <v>5</v>
      </c>
      <c r="D37" s="94">
        <f>D38+D41+D42+D43+D44+D45+D46+D47</f>
        <v>49061.424999999996</v>
      </c>
      <c r="E37" s="94">
        <f>E39+E40+E41+E42+E43+E44+E45+E46+E47</f>
        <v>48501.305</v>
      </c>
      <c r="F37" s="103">
        <f t="shared" si="3"/>
        <v>0.98858329125173194</v>
      </c>
      <c r="G37" s="120"/>
    </row>
    <row r="38" spans="1:7" ht="20.25" customHeight="1" x14ac:dyDescent="0.2">
      <c r="A38" s="105" t="s">
        <v>114</v>
      </c>
      <c r="B38" s="48" t="s">
        <v>110</v>
      </c>
      <c r="C38" s="27" t="s">
        <v>5</v>
      </c>
      <c r="D38" s="95">
        <f>D39+D40</f>
        <v>37193.224999999999</v>
      </c>
      <c r="E38" s="95">
        <f>E39+E40</f>
        <v>37191.89</v>
      </c>
      <c r="F38" s="100">
        <f t="shared" si="3"/>
        <v>0.99996410636614597</v>
      </c>
    </row>
    <row r="39" spans="1:7" ht="20.25" customHeight="1" x14ac:dyDescent="0.2">
      <c r="A39" s="41" t="s">
        <v>54</v>
      </c>
      <c r="B39" s="53" t="s">
        <v>55</v>
      </c>
      <c r="C39" s="32" t="s">
        <v>5</v>
      </c>
      <c r="D39" s="92">
        <v>33450.159999999996</v>
      </c>
      <c r="E39" s="92">
        <v>33218.54</v>
      </c>
      <c r="F39" s="102">
        <f t="shared" si="3"/>
        <v>0.99307566839740091</v>
      </c>
    </row>
    <row r="40" spans="1:7" ht="20.25" customHeight="1" x14ac:dyDescent="0.2">
      <c r="A40" s="41" t="s">
        <v>56</v>
      </c>
      <c r="B40" s="53" t="s">
        <v>57</v>
      </c>
      <c r="C40" s="32" t="s">
        <v>5</v>
      </c>
      <c r="D40" s="92">
        <v>3743.0650000000001</v>
      </c>
      <c r="E40" s="92">
        <v>3973.35</v>
      </c>
      <c r="F40" s="99">
        <f t="shared" si="3"/>
        <v>1.061523110071559</v>
      </c>
    </row>
    <row r="41" spans="1:7" ht="20.25" customHeight="1" x14ac:dyDescent="0.2">
      <c r="A41" s="41" t="s">
        <v>58</v>
      </c>
      <c r="B41" s="53" t="s">
        <v>59</v>
      </c>
      <c r="C41" s="32" t="s">
        <v>5</v>
      </c>
      <c r="D41" s="92">
        <v>557.86500000000001</v>
      </c>
      <c r="E41" s="92">
        <f>D41</f>
        <v>557.86500000000001</v>
      </c>
      <c r="F41" s="99">
        <f t="shared" si="3"/>
        <v>1</v>
      </c>
    </row>
    <row r="42" spans="1:7" ht="20.25" customHeight="1" x14ac:dyDescent="0.2">
      <c r="A42" s="41" t="s">
        <v>60</v>
      </c>
      <c r="B42" s="53" t="s">
        <v>61</v>
      </c>
      <c r="C42" s="32" t="s">
        <v>5</v>
      </c>
      <c r="D42" s="92">
        <v>0</v>
      </c>
      <c r="E42" s="92">
        <v>0</v>
      </c>
      <c r="F42" s="99">
        <v>0</v>
      </c>
    </row>
    <row r="43" spans="1:7" ht="20.25" customHeight="1" x14ac:dyDescent="0.2">
      <c r="A43" s="41" t="s">
        <v>62</v>
      </c>
      <c r="B43" s="53" t="s">
        <v>63</v>
      </c>
      <c r="C43" s="32" t="s">
        <v>5</v>
      </c>
      <c r="D43" s="92">
        <v>43.465000000000003</v>
      </c>
      <c r="E43" s="92">
        <v>41.43</v>
      </c>
      <c r="F43" s="102">
        <f t="shared" ref="F43:F48" si="4">E43/D43</f>
        <v>0.95318072011963639</v>
      </c>
    </row>
    <row r="44" spans="1:7" ht="20.25" customHeight="1" x14ac:dyDescent="0.2">
      <c r="A44" s="41" t="s">
        <v>64</v>
      </c>
      <c r="B44" s="53" t="s">
        <v>65</v>
      </c>
      <c r="C44" s="32" t="s">
        <v>5</v>
      </c>
      <c r="D44" s="92">
        <v>67.049999999999983</v>
      </c>
      <c r="E44" s="92">
        <v>107.25</v>
      </c>
      <c r="F44" s="102">
        <f t="shared" si="4"/>
        <v>1.5995525727069355</v>
      </c>
    </row>
    <row r="45" spans="1:7" ht="20.25" customHeight="1" x14ac:dyDescent="0.2">
      <c r="A45" s="41" t="s">
        <v>66</v>
      </c>
      <c r="B45" s="53" t="s">
        <v>67</v>
      </c>
      <c r="C45" s="32" t="s">
        <v>5</v>
      </c>
      <c r="D45" s="92">
        <v>248.90999999999997</v>
      </c>
      <c r="E45" s="92">
        <v>228.04</v>
      </c>
      <c r="F45" s="102">
        <f t="shared" si="4"/>
        <v>0.9161544333293159</v>
      </c>
    </row>
    <row r="46" spans="1:7" ht="18" customHeight="1" x14ac:dyDescent="0.2">
      <c r="A46" s="78" t="s">
        <v>68</v>
      </c>
      <c r="B46" s="77" t="s">
        <v>69</v>
      </c>
      <c r="C46" s="32" t="s">
        <v>5</v>
      </c>
      <c r="D46" s="92">
        <v>1014.0049999999992</v>
      </c>
      <c r="E46" s="92">
        <f>751.55+190.88</f>
        <v>942.43</v>
      </c>
      <c r="F46" s="102">
        <f t="shared" si="4"/>
        <v>0.92941356304949252</v>
      </c>
      <c r="G46" s="80"/>
    </row>
    <row r="47" spans="1:7" ht="18" customHeight="1" thickBot="1" x14ac:dyDescent="0.25">
      <c r="A47" s="79" t="s">
        <v>111</v>
      </c>
      <c r="B47" s="47" t="s">
        <v>112</v>
      </c>
      <c r="C47" s="32" t="s">
        <v>5</v>
      </c>
      <c r="D47" s="92">
        <v>9936.9049999999988</v>
      </c>
      <c r="E47" s="92">
        <v>9432.4</v>
      </c>
      <c r="F47" s="102">
        <f t="shared" si="4"/>
        <v>0.9492291613938143</v>
      </c>
    </row>
    <row r="48" spans="1:7" ht="18" customHeight="1" thickBot="1" x14ac:dyDescent="0.25">
      <c r="A48" s="19" t="s">
        <v>70</v>
      </c>
      <c r="B48" s="54" t="s">
        <v>71</v>
      </c>
      <c r="C48" s="55" t="s">
        <v>5</v>
      </c>
      <c r="D48" s="96">
        <f>D21+D5</f>
        <v>1681218.615</v>
      </c>
      <c r="E48" s="96">
        <f>E21+E5</f>
        <v>1681755.9850000003</v>
      </c>
      <c r="F48" s="104">
        <f t="shared" si="4"/>
        <v>1.0003196312455773</v>
      </c>
      <c r="G48" s="119"/>
    </row>
    <row r="49" spans="1:7" ht="18" hidden="1" customHeight="1" thickBot="1" x14ac:dyDescent="0.25">
      <c r="A49" s="19" t="s">
        <v>72</v>
      </c>
      <c r="B49" s="54" t="s">
        <v>106</v>
      </c>
      <c r="C49" s="55"/>
      <c r="D49" s="96"/>
      <c r="E49" s="96"/>
      <c r="F49" s="104"/>
    </row>
    <row r="50" spans="1:7" s="18" customFormat="1" ht="18" hidden="1" customHeight="1" thickBot="1" x14ac:dyDescent="0.25">
      <c r="A50" s="64"/>
      <c r="B50" s="54" t="s">
        <v>99</v>
      </c>
      <c r="C50" s="55"/>
      <c r="D50" s="96"/>
      <c r="E50" s="96"/>
      <c r="F50" s="104"/>
    </row>
    <row r="51" spans="1:7" ht="42" customHeight="1" thickBot="1" x14ac:dyDescent="0.25">
      <c r="A51" s="19" t="s">
        <v>73</v>
      </c>
      <c r="B51" s="57" t="s">
        <v>74</v>
      </c>
      <c r="C51" s="55" t="s">
        <v>5</v>
      </c>
      <c r="D51" s="121">
        <v>1577135</v>
      </c>
      <c r="E51" s="121">
        <v>1484025</v>
      </c>
      <c r="F51" s="104">
        <f>E51/D51</f>
        <v>0.94096256820120028</v>
      </c>
      <c r="G51" s="119"/>
    </row>
    <row r="52" spans="1:7" s="18" customFormat="1" ht="141.75" customHeight="1" thickBot="1" x14ac:dyDescent="0.25">
      <c r="A52" s="20" t="s">
        <v>75</v>
      </c>
      <c r="B52" s="65" t="s">
        <v>76</v>
      </c>
      <c r="C52" s="55" t="s">
        <v>77</v>
      </c>
      <c r="D52" s="56">
        <v>13107.3</v>
      </c>
      <c r="E52" s="56">
        <v>12996.04</v>
      </c>
      <c r="F52" s="104">
        <f t="shared" ref="F52" si="5">E52/D52</f>
        <v>0.99151160040588082</v>
      </c>
    </row>
    <row r="53" spans="1:7" s="18" customFormat="1" ht="153.75" hidden="1" thickBot="1" x14ac:dyDescent="0.25">
      <c r="A53" s="21"/>
      <c r="B53" s="52" t="s">
        <v>96</v>
      </c>
      <c r="C53" s="32" t="s">
        <v>77</v>
      </c>
      <c r="D53" s="14"/>
      <c r="E53" s="14"/>
      <c r="F53" s="99" t="e">
        <f>E53/D53</f>
        <v>#DIV/0!</v>
      </c>
    </row>
    <row r="54" spans="1:7" s="18" customFormat="1" ht="27.75" hidden="1" customHeight="1" x14ac:dyDescent="0.25">
      <c r="A54" s="21"/>
      <c r="B54" s="47" t="s">
        <v>97</v>
      </c>
      <c r="C54" s="32" t="s">
        <v>77</v>
      </c>
      <c r="D54" s="14"/>
      <c r="E54" s="14"/>
      <c r="F54" s="99" t="e">
        <f>E54/D54</f>
        <v>#DIV/0!</v>
      </c>
    </row>
    <row r="55" spans="1:7" s="18" customFormat="1" ht="15" hidden="1" customHeight="1" thickBot="1" x14ac:dyDescent="0.25">
      <c r="A55" s="22"/>
      <c r="B55" s="52" t="s">
        <v>105</v>
      </c>
      <c r="C55" s="27" t="s">
        <v>77</v>
      </c>
      <c r="D55" s="16"/>
      <c r="E55" s="16">
        <f>E52-E53-E54</f>
        <v>12996.04</v>
      </c>
      <c r="F55" s="98" t="e">
        <f>E55/D55</f>
        <v>#DIV/0!</v>
      </c>
    </row>
    <row r="56" spans="1:7" ht="12.75" customHeight="1" thickBot="1" x14ac:dyDescent="0.25">
      <c r="A56" s="3" t="s">
        <v>78</v>
      </c>
      <c r="B56" s="49" t="s">
        <v>79</v>
      </c>
      <c r="C56" s="26" t="s">
        <v>80</v>
      </c>
      <c r="D56" s="11">
        <v>17.059999999999999</v>
      </c>
      <c r="E56" s="11">
        <v>17.059999999999999</v>
      </c>
      <c r="F56" s="97">
        <f t="shared" ref="F56:F57" si="6">E56/D56</f>
        <v>1</v>
      </c>
    </row>
    <row r="57" spans="1:7" ht="15" hidden="1" customHeight="1" thickBot="1" x14ac:dyDescent="0.25">
      <c r="A57" s="9"/>
      <c r="B57" s="58" t="s">
        <v>81</v>
      </c>
      <c r="C57" s="28" t="s">
        <v>77</v>
      </c>
      <c r="D57" s="62">
        <f>6659.26/2</f>
        <v>3329.63</v>
      </c>
      <c r="E57" s="62"/>
      <c r="F57" s="98">
        <f t="shared" si="6"/>
        <v>0</v>
      </c>
    </row>
    <row r="58" spans="1:7" ht="24" customHeight="1" thickBot="1" x14ac:dyDescent="0.25">
      <c r="A58" s="13" t="s">
        <v>82</v>
      </c>
      <c r="B58" s="131" t="s">
        <v>118</v>
      </c>
      <c r="C58" s="128"/>
      <c r="D58" s="129">
        <v>125.58</v>
      </c>
      <c r="E58" s="129">
        <v>125.58</v>
      </c>
      <c r="F58" s="130"/>
    </row>
    <row r="59" spans="1:7" ht="35.25" hidden="1" customHeight="1" x14ac:dyDescent="0.2">
      <c r="A59" s="122"/>
      <c r="B59" s="123" t="s">
        <v>107</v>
      </c>
      <c r="C59" s="124" t="s">
        <v>83</v>
      </c>
      <c r="D59" s="125">
        <v>100.56</v>
      </c>
      <c r="E59" s="126"/>
      <c r="F59" s="127"/>
    </row>
    <row r="60" spans="1:7" ht="153" hidden="1" x14ac:dyDescent="0.2">
      <c r="A60" s="22"/>
      <c r="B60" s="85" t="s">
        <v>96</v>
      </c>
      <c r="C60" s="86" t="s">
        <v>83</v>
      </c>
      <c r="D60" s="87"/>
      <c r="E60" s="87"/>
      <c r="F60" s="88"/>
    </row>
    <row r="61" spans="1:7" ht="35.25" hidden="1" customHeight="1" x14ac:dyDescent="0.2">
      <c r="A61" s="23"/>
      <c r="B61" s="81" t="s">
        <v>97</v>
      </c>
      <c r="C61" s="27" t="s">
        <v>83</v>
      </c>
      <c r="D61" s="10"/>
      <c r="E61" s="10"/>
      <c r="F61" s="66"/>
    </row>
    <row r="62" spans="1:7" ht="35.25" hidden="1" customHeight="1" thickBot="1" x14ac:dyDescent="0.25">
      <c r="A62" s="24"/>
      <c r="B62" s="82" t="s">
        <v>104</v>
      </c>
      <c r="C62" s="59" t="s">
        <v>83</v>
      </c>
      <c r="D62" s="83"/>
      <c r="E62" s="83"/>
      <c r="F62" s="84"/>
    </row>
    <row r="63" spans="1:7" ht="21" hidden="1" customHeight="1" x14ac:dyDescent="0.2">
      <c r="A63" s="25"/>
      <c r="B63" s="18"/>
    </row>
    <row r="64" spans="1:7" s="18" customFormat="1" ht="17.25" hidden="1" customHeight="1" x14ac:dyDescent="0.2">
      <c r="A64" s="67"/>
      <c r="B64" s="68" t="s">
        <v>84</v>
      </c>
      <c r="C64" s="67"/>
      <c r="D64" s="1"/>
      <c r="E64" s="1"/>
      <c r="F64" s="1"/>
    </row>
    <row r="65" spans="1:6" ht="12.75" hidden="1" customHeight="1" x14ac:dyDescent="0.2">
      <c r="A65" s="69"/>
      <c r="B65" s="70" t="s">
        <v>85</v>
      </c>
      <c r="C65" s="69" t="s">
        <v>86</v>
      </c>
      <c r="D65" s="18"/>
      <c r="E65" s="18"/>
      <c r="F65" s="18"/>
    </row>
    <row r="66" spans="1:6" ht="13.5" hidden="1" customHeight="1" x14ac:dyDescent="0.2">
      <c r="A66" s="71"/>
      <c r="B66" s="72" t="s">
        <v>87</v>
      </c>
      <c r="C66" s="71"/>
    </row>
    <row r="67" spans="1:6" ht="13.5" hidden="1" customHeight="1" x14ac:dyDescent="0.2">
      <c r="A67" s="71"/>
      <c r="B67" s="73" t="s">
        <v>88</v>
      </c>
      <c r="C67" s="71" t="s">
        <v>86</v>
      </c>
    </row>
    <row r="68" spans="1:6" ht="13.5" hidden="1" customHeight="1" x14ac:dyDescent="0.2">
      <c r="A68" s="74"/>
      <c r="B68" s="73" t="s">
        <v>89</v>
      </c>
      <c r="C68" s="71" t="s">
        <v>86</v>
      </c>
    </row>
    <row r="69" spans="1:6" ht="13.5" hidden="1" customHeight="1" x14ac:dyDescent="0.2">
      <c r="A69" s="74"/>
      <c r="B69" s="73" t="s">
        <v>90</v>
      </c>
      <c r="C69" s="71" t="s">
        <v>86</v>
      </c>
    </row>
    <row r="70" spans="1:6" s="18" customFormat="1" ht="17.25" hidden="1" customHeight="1" x14ac:dyDescent="0.2">
      <c r="A70" s="71"/>
      <c r="B70" s="73" t="s">
        <v>91</v>
      </c>
      <c r="C70" s="71" t="s">
        <v>86</v>
      </c>
      <c r="D70" s="1"/>
      <c r="E70" s="1"/>
      <c r="F70" s="1"/>
    </row>
    <row r="71" spans="1:6" ht="12.75" hidden="1" customHeight="1" x14ac:dyDescent="0.2">
      <c r="A71" s="69"/>
      <c r="B71" s="70" t="s">
        <v>92</v>
      </c>
      <c r="C71" s="69" t="s">
        <v>93</v>
      </c>
      <c r="D71" s="18"/>
      <c r="E71" s="18"/>
      <c r="F71" s="18"/>
    </row>
    <row r="72" spans="1:6" ht="13.5" hidden="1" customHeight="1" x14ac:dyDescent="0.2">
      <c r="A72" s="71"/>
      <c r="B72" s="72" t="s">
        <v>87</v>
      </c>
      <c r="C72" s="71"/>
    </row>
    <row r="73" spans="1:6" ht="13.5" hidden="1" customHeight="1" x14ac:dyDescent="0.2">
      <c r="A73" s="71"/>
      <c r="B73" s="73" t="s">
        <v>88</v>
      </c>
      <c r="C73" s="71" t="s">
        <v>93</v>
      </c>
    </row>
    <row r="74" spans="1:6" ht="13.5" hidden="1" customHeight="1" x14ac:dyDescent="0.2">
      <c r="A74" s="71"/>
      <c r="B74" s="73" t="s">
        <v>89</v>
      </c>
      <c r="C74" s="71" t="s">
        <v>93</v>
      </c>
    </row>
    <row r="75" spans="1:6" ht="13.5" hidden="1" customHeight="1" x14ac:dyDescent="0.2">
      <c r="A75" s="71"/>
      <c r="B75" s="73" t="s">
        <v>90</v>
      </c>
      <c r="C75" s="71" t="s">
        <v>93</v>
      </c>
    </row>
    <row r="76" spans="1:6" ht="21" hidden="1" customHeight="1" x14ac:dyDescent="0.2">
      <c r="A76" s="71"/>
      <c r="B76" s="73" t="s">
        <v>91</v>
      </c>
      <c r="C76" s="71" t="s">
        <v>93</v>
      </c>
    </row>
    <row r="77" spans="1:6" s="31" customFormat="1" ht="21" hidden="1" customHeight="1" x14ac:dyDescent="0.2">
      <c r="A77" s="2"/>
      <c r="B77" s="1"/>
      <c r="C77" s="2"/>
      <c r="D77" s="1"/>
      <c r="E77" s="1"/>
      <c r="F77" s="1"/>
    </row>
    <row r="78" spans="1:6" ht="21" hidden="1" customHeight="1" x14ac:dyDescent="0.2">
      <c r="A78" s="29"/>
      <c r="B78" s="18"/>
      <c r="C78" s="30"/>
      <c r="D78" s="31"/>
      <c r="E78" s="31"/>
      <c r="F78" s="31"/>
    </row>
    <row r="79" spans="1:6" ht="21" hidden="1" customHeight="1" x14ac:dyDescent="0.2"/>
  </sheetData>
  <mergeCells count="6">
    <mergeCell ref="F3:F4"/>
    <mergeCell ref="D3:D4"/>
    <mergeCell ref="E3:E4"/>
    <mergeCell ref="A3:A4"/>
    <mergeCell ref="B3:B4"/>
    <mergeCell ref="C3:C4"/>
  </mergeCells>
  <phoneticPr fontId="19" type="noConversion"/>
  <pageMargins left="0" right="0" top="0" bottom="0" header="0" footer="0"/>
  <pageSetup paperSize="9" orientation="portrait" r:id="rId1"/>
  <headerFooter alignWithMargins="0"/>
  <ignoredErrors>
    <ignoredError sqref="A47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вода -рус.яз.</vt:lpstr>
      <vt:lpstr>'вода -рус.яз.'!Заголовки_для_печати</vt:lpstr>
      <vt:lpstr>'вода -рус.яз.'!Область_печати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 и Мама</dc:creator>
  <cp:lastModifiedBy>Кириллова Анастасия</cp:lastModifiedBy>
  <cp:lastPrinted>2024-07-17T09:25:32Z</cp:lastPrinted>
  <dcterms:created xsi:type="dcterms:W3CDTF">2016-06-16T06:30:56Z</dcterms:created>
  <dcterms:modified xsi:type="dcterms:W3CDTF">2024-07-17T09:30:08Z</dcterms:modified>
</cp:coreProperties>
</file>